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202300"/>
  <mc:AlternateContent xmlns:mc="http://schemas.openxmlformats.org/markup-compatibility/2006">
    <mc:Choice Requires="x15">
      <x15ac:absPath xmlns:x15ac="http://schemas.microsoft.com/office/spreadsheetml/2010/11/ac" url="https://d.docs.live.net/5f7df9baab666eed/Desktop/VS2005Projects/ScenExp Misc/"/>
    </mc:Choice>
  </mc:AlternateContent>
  <xr:revisionPtr revIDLastSave="534" documentId="8_{E0DC3B3B-5F37-4034-9CB3-56D4EB859589}" xr6:coauthVersionLast="47" xr6:coauthVersionMax="47" xr10:uidLastSave="{8F75CA52-5125-4FE1-BF46-30D3CB9431D4}"/>
  <bookViews>
    <workbookView xWindow="-120" yWindow="-120" windowWidth="29040" windowHeight="15720" xr2:uid="{41A34EA9-DA97-4AE6-8961-A41CB9023D77}"/>
  </bookViews>
  <sheets>
    <sheet name="Contents" sheetId="10" r:id="rId1"/>
    <sheet name="AR6RF_Temp50" sheetId="8" r:id="rId2"/>
    <sheet name="AR6RF_Temp67" sheetId="2" r:id="rId3"/>
    <sheet name="AR6RF_Temp83" sheetId="9"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0" l="1"/>
  <c r="R58" i="2" l="1"/>
  <c r="R57" i="2"/>
  <c r="R56" i="2"/>
  <c r="R55" i="2"/>
  <c r="R54" i="2"/>
  <c r="Q54" i="2"/>
  <c r="Q55" i="2" s="1"/>
  <c r="Q56" i="2" s="1"/>
  <c r="Q57" i="2" s="1"/>
  <c r="N19" i="2" l="1"/>
  <c r="M19" i="2"/>
  <c r="L19" i="2"/>
  <c r="K19" i="2"/>
  <c r="J19" i="2"/>
  <c r="I19" i="2"/>
  <c r="H19" i="2"/>
  <c r="G19" i="2"/>
  <c r="F19" i="2"/>
  <c r="E19" i="2"/>
  <c r="D19" i="2"/>
  <c r="N37" i="2"/>
  <c r="M37" i="2"/>
  <c r="L37" i="2"/>
  <c r="K37" i="2"/>
  <c r="J37" i="2"/>
  <c r="I37" i="2"/>
  <c r="H37" i="2"/>
  <c r="G37" i="2"/>
  <c r="F37" i="2"/>
  <c r="E37" i="2"/>
  <c r="D37" i="2"/>
  <c r="N28" i="2"/>
  <c r="M28" i="2"/>
  <c r="L28" i="2"/>
  <c r="K28" i="2"/>
  <c r="J28" i="2"/>
  <c r="I28" i="2"/>
  <c r="H28" i="2"/>
  <c r="G28" i="2"/>
  <c r="F28" i="2"/>
  <c r="E28" i="2"/>
  <c r="D28" i="2"/>
  <c r="S26" i="2"/>
  <c r="R29" i="2"/>
  <c r="R28" i="2"/>
  <c r="R27" i="2"/>
  <c r="R26" i="2"/>
  <c r="Q29" i="2"/>
  <c r="AB58" i="2"/>
  <c r="AA58" i="2"/>
  <c r="Z58" i="2"/>
  <c r="Y58" i="2"/>
  <c r="X58" i="2"/>
  <c r="W58" i="2"/>
  <c r="V58" i="2"/>
  <c r="U58" i="2"/>
  <c r="T58" i="2"/>
  <c r="S58" i="2"/>
  <c r="AB57" i="2"/>
  <c r="AA57" i="2"/>
  <c r="Z57" i="2"/>
  <c r="Y57" i="2"/>
  <c r="X57" i="2"/>
  <c r="W57" i="2"/>
  <c r="V57" i="2"/>
  <c r="U57" i="2"/>
  <c r="T57" i="2"/>
  <c r="S57" i="2"/>
  <c r="AB56" i="2"/>
  <c r="AA56" i="2"/>
  <c r="Z56" i="2"/>
  <c r="Y56" i="2"/>
  <c r="X56" i="2"/>
  <c r="W56" i="2"/>
  <c r="V56" i="2"/>
  <c r="U56" i="2"/>
  <c r="T56" i="2"/>
  <c r="S56" i="2"/>
  <c r="AB55" i="2"/>
  <c r="AA55" i="2"/>
  <c r="Z55" i="2"/>
  <c r="Y55" i="2"/>
  <c r="X55" i="2"/>
  <c r="W55" i="2"/>
  <c r="V55" i="2"/>
  <c r="U55" i="2"/>
  <c r="T55" i="2"/>
  <c r="S55" i="2"/>
  <c r="AB54" i="2"/>
  <c r="AA54" i="2"/>
  <c r="Z54" i="2"/>
  <c r="Y54" i="2"/>
  <c r="X54" i="2"/>
  <c r="W54" i="2"/>
  <c r="V54" i="2"/>
  <c r="U54" i="2"/>
  <c r="T54" i="2"/>
  <c r="S54" i="2"/>
  <c r="L24" i="10"/>
  <c r="Q11" i="2"/>
  <c r="C15" i="10" s="1"/>
  <c r="B24" i="10"/>
  <c r="B25" i="10" s="1"/>
  <c r="B26" i="10" s="1"/>
  <c r="E22" i="10"/>
  <c r="F22" i="10" s="1"/>
  <c r="G22" i="10" s="1"/>
  <c r="H22" i="10" s="1"/>
  <c r="AO28" i="9"/>
  <c r="AN28" i="9"/>
  <c r="AN27" i="9"/>
  <c r="AN26" i="9"/>
  <c r="AN25" i="9"/>
  <c r="AO24" i="9"/>
  <c r="AP24" i="9" s="1"/>
  <c r="AQ24" i="9" s="1"/>
  <c r="AR24" i="9" s="1"/>
  <c r="AO19" i="9"/>
  <c r="AN19" i="9"/>
  <c r="AN18" i="9"/>
  <c r="AO17" i="9"/>
  <c r="AN17" i="9"/>
  <c r="AN16" i="9"/>
  <c r="AO15" i="9"/>
  <c r="AP15" i="9" s="1"/>
  <c r="AQ15" i="9" s="1"/>
  <c r="AR15" i="9" s="1"/>
  <c r="AO10" i="9"/>
  <c r="AN10" i="9"/>
  <c r="AN9" i="9"/>
  <c r="AN8" i="9"/>
  <c r="AO7" i="9"/>
  <c r="AN7" i="9"/>
  <c r="AO6" i="9"/>
  <c r="AO8" i="9" s="1"/>
  <c r="AG6" i="9"/>
  <c r="AH6" i="9"/>
  <c r="AI6" i="9" s="1"/>
  <c r="AF7" i="9"/>
  <c r="AG7" i="9"/>
  <c r="AH7" i="9"/>
  <c r="AF8" i="9"/>
  <c r="AG8" i="9"/>
  <c r="AH8" i="9"/>
  <c r="AF9" i="9"/>
  <c r="AG9" i="9"/>
  <c r="AH9" i="9"/>
  <c r="AF10" i="9"/>
  <c r="AG10" i="9"/>
  <c r="AH10" i="9"/>
  <c r="AG15" i="9"/>
  <c r="AH15" i="9" s="1"/>
  <c r="AF16" i="9"/>
  <c r="AF17" i="9"/>
  <c r="AG17" i="9"/>
  <c r="AF18" i="9"/>
  <c r="AF19" i="9"/>
  <c r="AG24" i="9"/>
  <c r="AH24" i="9" s="1"/>
  <c r="AF25" i="9"/>
  <c r="AF26" i="9"/>
  <c r="AF27" i="9"/>
  <c r="AF28" i="9"/>
  <c r="AP28" i="8"/>
  <c r="AO28" i="8"/>
  <c r="AN28" i="8"/>
  <c r="AN27" i="8"/>
  <c r="AO26" i="8"/>
  <c r="AN26" i="8"/>
  <c r="AP25" i="8"/>
  <c r="AN25" i="8"/>
  <c r="AO24" i="8"/>
  <c r="AP24" i="8" s="1"/>
  <c r="AQ24" i="8" s="1"/>
  <c r="AR24" i="8" s="1"/>
  <c r="AP19" i="8"/>
  <c r="AO19" i="8"/>
  <c r="AN19" i="8"/>
  <c r="AN18" i="8"/>
  <c r="AO17" i="8"/>
  <c r="AN17" i="8"/>
  <c r="AP16" i="8"/>
  <c r="AN16" i="8"/>
  <c r="AO15" i="8"/>
  <c r="AP15" i="8" s="1"/>
  <c r="AQ15" i="8" s="1"/>
  <c r="AR15" i="8" s="1"/>
  <c r="AP10" i="8"/>
  <c r="AO10" i="8"/>
  <c r="AN10" i="8"/>
  <c r="AO9" i="8"/>
  <c r="AN9" i="8"/>
  <c r="AO8" i="8"/>
  <c r="AN8" i="8"/>
  <c r="AP7" i="8"/>
  <c r="AO7" i="8"/>
  <c r="AN7" i="8"/>
  <c r="AP6" i="8"/>
  <c r="AP9" i="8" s="1"/>
  <c r="AO6" i="8"/>
  <c r="AO25" i="8" s="1"/>
  <c r="AL8" i="8"/>
  <c r="AL9" i="8"/>
  <c r="AL10" i="8" s="1"/>
  <c r="AL17" i="8"/>
  <c r="AL18" i="8" s="1"/>
  <c r="AL19" i="8" s="1"/>
  <c r="AL26" i="8"/>
  <c r="AL27" i="8"/>
  <c r="AL28" i="8"/>
  <c r="AG6" i="2"/>
  <c r="AH6" i="2" s="1"/>
  <c r="AI6" i="2" s="1"/>
  <c r="AJ6" i="2" s="1"/>
  <c r="AP6" i="9" l="1"/>
  <c r="AO18" i="9"/>
  <c r="AO27" i="9"/>
  <c r="AO9" i="9"/>
  <c r="AO16" i="9"/>
  <c r="AO25" i="9"/>
  <c r="AO26" i="9"/>
  <c r="AH28" i="9"/>
  <c r="AI24" i="9"/>
  <c r="AH25" i="9"/>
  <c r="AH27" i="9"/>
  <c r="AH26" i="9"/>
  <c r="AI8" i="9"/>
  <c r="AI7" i="9"/>
  <c r="AI9" i="9"/>
  <c r="AJ6" i="9"/>
  <c r="AI10" i="9"/>
  <c r="AI15" i="9"/>
  <c r="AH16" i="9"/>
  <c r="AH18" i="9"/>
  <c r="AH17" i="9"/>
  <c r="AH19" i="9"/>
  <c r="AG19" i="9"/>
  <c r="AG26" i="9"/>
  <c r="AG28" i="9"/>
  <c r="AG16" i="9"/>
  <c r="AG27" i="9"/>
  <c r="AG18" i="9"/>
  <c r="AG25" i="9"/>
  <c r="AP8" i="8"/>
  <c r="AP17" i="8"/>
  <c r="AP26" i="8"/>
  <c r="AQ6" i="8"/>
  <c r="AO18" i="8"/>
  <c r="AO27" i="8"/>
  <c r="AP18" i="8"/>
  <c r="AP27" i="8"/>
  <c r="AO16" i="8"/>
  <c r="AL26" i="9"/>
  <c r="AL27" i="9" s="1"/>
  <c r="AL28" i="9" s="1"/>
  <c r="AL18" i="9"/>
  <c r="AL19" i="9" s="1"/>
  <c r="AL17" i="9"/>
  <c r="AL9" i="9"/>
  <c r="AL10" i="9" s="1"/>
  <c r="AL8" i="9"/>
  <c r="AL26" i="2"/>
  <c r="AL27" i="2" s="1"/>
  <c r="AL28" i="2" s="1"/>
  <c r="AO24" i="2"/>
  <c r="AP24" i="2" s="1"/>
  <c r="AQ24" i="2" s="1"/>
  <c r="AR24" i="2" s="1"/>
  <c r="AL17" i="2"/>
  <c r="AL18" i="2" s="1"/>
  <c r="AL19" i="2" s="1"/>
  <c r="AO15" i="2"/>
  <c r="AP15" i="2" s="1"/>
  <c r="AQ15" i="2" s="1"/>
  <c r="AR15" i="2" s="1"/>
  <c r="AL8" i="2"/>
  <c r="AL9" i="2" s="1"/>
  <c r="AL10" i="2" s="1"/>
  <c r="AO6" i="2"/>
  <c r="AP6" i="2" s="1"/>
  <c r="AU48" i="9"/>
  <c r="AU49" i="9" s="1"/>
  <c r="BC47" i="9"/>
  <c r="BB47" i="9"/>
  <c r="BA47" i="9"/>
  <c r="AZ47" i="9"/>
  <c r="AY47" i="9"/>
  <c r="AX47" i="9"/>
  <c r="AW47" i="9"/>
  <c r="AV47" i="9"/>
  <c r="AW46" i="9"/>
  <c r="AX46" i="9" s="1"/>
  <c r="AY46" i="9" s="1"/>
  <c r="AZ46" i="9" s="1"/>
  <c r="BA46" i="9" s="1"/>
  <c r="BB46" i="9" s="1"/>
  <c r="BC46" i="9" s="1"/>
  <c r="E43" i="9"/>
  <c r="F43" i="9" s="1"/>
  <c r="G43" i="9" s="1"/>
  <c r="H43" i="9" s="1"/>
  <c r="I43" i="9" s="1"/>
  <c r="J43" i="9" s="1"/>
  <c r="K43" i="9" s="1"/>
  <c r="L43" i="9" s="1"/>
  <c r="M43" i="9" s="1"/>
  <c r="N43" i="9" s="1"/>
  <c r="I41" i="9"/>
  <c r="I44" i="9" s="1"/>
  <c r="E34" i="9"/>
  <c r="F34" i="9" s="1"/>
  <c r="G34" i="9" s="1"/>
  <c r="H34" i="9" s="1"/>
  <c r="I34" i="9" s="1"/>
  <c r="J34" i="9" s="1"/>
  <c r="K34" i="9" s="1"/>
  <c r="L34" i="9" s="1"/>
  <c r="M34" i="9" s="1"/>
  <c r="N34" i="9" s="1"/>
  <c r="I32" i="9"/>
  <c r="R10" i="9" s="1"/>
  <c r="R19" i="9" s="1"/>
  <c r="R28" i="9" s="1"/>
  <c r="AV29" i="9"/>
  <c r="AV30" i="9" s="1"/>
  <c r="AU29" i="9"/>
  <c r="AU30" i="9" s="1"/>
  <c r="AU31" i="9" s="1"/>
  <c r="AU32" i="9" s="1"/>
  <c r="AU33" i="9" s="1"/>
  <c r="AU34" i="9" s="1"/>
  <c r="AU35" i="9" s="1"/>
  <c r="AU36" i="9" s="1"/>
  <c r="AU37" i="9" s="1"/>
  <c r="AU38" i="9" s="1"/>
  <c r="AU39" i="9" s="1"/>
  <c r="AU40" i="9" s="1"/>
  <c r="AU41" i="9" s="1"/>
  <c r="AU42" i="9" s="1"/>
  <c r="AU43" i="9" s="1"/>
  <c r="AD26" i="9"/>
  <c r="AD27" i="9" s="1"/>
  <c r="AD28" i="9" s="1"/>
  <c r="E25" i="9"/>
  <c r="F25" i="9" s="1"/>
  <c r="G25" i="9" s="1"/>
  <c r="H25" i="9" s="1"/>
  <c r="I25" i="9" s="1"/>
  <c r="J25" i="9" s="1"/>
  <c r="K25" i="9" s="1"/>
  <c r="L25" i="9" s="1"/>
  <c r="M25" i="9" s="1"/>
  <c r="N25" i="9" s="1"/>
  <c r="I23" i="9"/>
  <c r="R9" i="9" s="1"/>
  <c r="R18" i="9" s="1"/>
  <c r="R27" i="9" s="1"/>
  <c r="Q20" i="9"/>
  <c r="Q29" i="9" s="1"/>
  <c r="AD17" i="9"/>
  <c r="AD18" i="9" s="1"/>
  <c r="AD19" i="9" s="1"/>
  <c r="E16" i="9"/>
  <c r="F16" i="9" s="1"/>
  <c r="G16" i="9" s="1"/>
  <c r="H16" i="9" s="1"/>
  <c r="I16" i="9" s="1"/>
  <c r="J16" i="9" s="1"/>
  <c r="K16" i="9" s="1"/>
  <c r="L16" i="9" s="1"/>
  <c r="M16" i="9" s="1"/>
  <c r="N16" i="9" s="1"/>
  <c r="I14" i="9"/>
  <c r="I17" i="9" s="1"/>
  <c r="AD8" i="9"/>
  <c r="AD9" i="9" s="1"/>
  <c r="AD10" i="9" s="1"/>
  <c r="AU8" i="9"/>
  <c r="AU9" i="9" s="1"/>
  <c r="AU10" i="9" s="1"/>
  <c r="AU11" i="9" s="1"/>
  <c r="AU12" i="9" s="1"/>
  <c r="AU13" i="9" s="1"/>
  <c r="AU14" i="9" s="1"/>
  <c r="AU15" i="9" s="1"/>
  <c r="AU16" i="9" s="1"/>
  <c r="AU17" i="9" s="1"/>
  <c r="AU18" i="9" s="1"/>
  <c r="AU19" i="9" s="1"/>
  <c r="AU20" i="9" s="1"/>
  <c r="AU21" i="9" s="1"/>
  <c r="AU22" i="9" s="1"/>
  <c r="Q7" i="9"/>
  <c r="Q16" i="9" s="1"/>
  <c r="Q25" i="9" s="1"/>
  <c r="E7" i="9"/>
  <c r="F7" i="9" s="1"/>
  <c r="G7" i="9" s="1"/>
  <c r="H7" i="9" s="1"/>
  <c r="I7" i="9" s="1"/>
  <c r="J7" i="9" s="1"/>
  <c r="K7" i="9" s="1"/>
  <c r="I5" i="9"/>
  <c r="D8" i="9" s="1"/>
  <c r="D9" i="9" s="1"/>
  <c r="D10" i="9" s="1"/>
  <c r="AU48" i="8"/>
  <c r="BB48" i="8" s="1"/>
  <c r="BC47" i="8"/>
  <c r="BB47" i="8"/>
  <c r="BA47" i="8"/>
  <c r="AZ47" i="8"/>
  <c r="AY47" i="8"/>
  <c r="AX47" i="8"/>
  <c r="AW47" i="8"/>
  <c r="AV47" i="8"/>
  <c r="AW46" i="8"/>
  <c r="AX46" i="8" s="1"/>
  <c r="AY46" i="8" s="1"/>
  <c r="AZ46" i="8" s="1"/>
  <c r="BA46" i="8" s="1"/>
  <c r="BB46" i="8" s="1"/>
  <c r="BC46" i="8" s="1"/>
  <c r="E43" i="8"/>
  <c r="F43" i="8" s="1"/>
  <c r="G43" i="8" s="1"/>
  <c r="H43" i="8" s="1"/>
  <c r="I43" i="8" s="1"/>
  <c r="J43" i="8" s="1"/>
  <c r="K43" i="8" s="1"/>
  <c r="L43" i="8" s="1"/>
  <c r="M43" i="8" s="1"/>
  <c r="N43" i="8" s="1"/>
  <c r="I41" i="8"/>
  <c r="I44" i="8" s="1"/>
  <c r="E34" i="8"/>
  <c r="F34" i="8" s="1"/>
  <c r="G34" i="8" s="1"/>
  <c r="H34" i="8" s="1"/>
  <c r="I34" i="8" s="1"/>
  <c r="J34" i="8" s="1"/>
  <c r="K34" i="8" s="1"/>
  <c r="L34" i="8" s="1"/>
  <c r="M34" i="8" s="1"/>
  <c r="N34" i="8" s="1"/>
  <c r="I32" i="8"/>
  <c r="I35" i="8" s="1"/>
  <c r="AV29" i="8"/>
  <c r="AV30" i="8" s="1"/>
  <c r="AU29" i="8"/>
  <c r="AU30" i="8" s="1"/>
  <c r="AU31" i="8" s="1"/>
  <c r="AU32" i="8" s="1"/>
  <c r="AU33" i="8" s="1"/>
  <c r="AU34" i="8" s="1"/>
  <c r="AU35" i="8" s="1"/>
  <c r="AU36" i="8" s="1"/>
  <c r="AU37" i="8" s="1"/>
  <c r="AU38" i="8" s="1"/>
  <c r="AU39" i="8" s="1"/>
  <c r="AU40" i="8" s="1"/>
  <c r="AU41" i="8" s="1"/>
  <c r="AU42" i="8" s="1"/>
  <c r="AU43" i="8" s="1"/>
  <c r="AF28" i="8"/>
  <c r="AF27" i="8"/>
  <c r="AF26" i="8"/>
  <c r="AD26" i="8"/>
  <c r="AD27" i="8" s="1"/>
  <c r="AD28" i="8" s="1"/>
  <c r="AF25" i="8"/>
  <c r="E25" i="8"/>
  <c r="F25" i="8" s="1"/>
  <c r="G25" i="8" s="1"/>
  <c r="H25" i="8" s="1"/>
  <c r="I25" i="8" s="1"/>
  <c r="J25" i="8" s="1"/>
  <c r="K25" i="8" s="1"/>
  <c r="L25" i="8" s="1"/>
  <c r="M25" i="8" s="1"/>
  <c r="N25" i="8" s="1"/>
  <c r="AG24" i="8"/>
  <c r="AG26" i="8" s="1"/>
  <c r="I23" i="8"/>
  <c r="R9" i="8" s="1"/>
  <c r="R18" i="8" s="1"/>
  <c r="R27" i="8" s="1"/>
  <c r="Q20" i="8"/>
  <c r="Q29" i="8" s="1"/>
  <c r="AF19" i="8"/>
  <c r="AF18" i="8"/>
  <c r="AF17" i="8"/>
  <c r="AD17" i="8"/>
  <c r="AD18" i="8" s="1"/>
  <c r="AD19" i="8" s="1"/>
  <c r="AF16" i="8"/>
  <c r="E16" i="8"/>
  <c r="F16" i="8" s="1"/>
  <c r="G16" i="8" s="1"/>
  <c r="H16" i="8" s="1"/>
  <c r="I16" i="8" s="1"/>
  <c r="J16" i="8" s="1"/>
  <c r="K16" i="8" s="1"/>
  <c r="L16" i="8" s="1"/>
  <c r="M16" i="8" s="1"/>
  <c r="N16" i="8" s="1"/>
  <c r="AG15" i="8"/>
  <c r="AG18" i="8" s="1"/>
  <c r="I14" i="8"/>
  <c r="I17" i="8" s="1"/>
  <c r="AF10" i="8"/>
  <c r="AF9" i="8"/>
  <c r="AF8" i="8"/>
  <c r="AD8" i="8"/>
  <c r="AD9" i="8" s="1"/>
  <c r="AD10" i="8" s="1"/>
  <c r="AU8" i="8"/>
  <c r="AU9" i="8" s="1"/>
  <c r="AU10" i="8" s="1"/>
  <c r="AU11" i="8" s="1"/>
  <c r="AU12" i="8" s="1"/>
  <c r="AU13" i="8" s="1"/>
  <c r="AU14" i="8" s="1"/>
  <c r="AU15" i="8" s="1"/>
  <c r="AU16" i="8" s="1"/>
  <c r="AU17" i="8" s="1"/>
  <c r="AU18" i="8" s="1"/>
  <c r="AU19" i="8" s="1"/>
  <c r="AU20" i="8" s="1"/>
  <c r="AU21" i="8" s="1"/>
  <c r="AU22" i="8" s="1"/>
  <c r="AF7" i="8"/>
  <c r="Q7" i="8"/>
  <c r="Q16" i="8" s="1"/>
  <c r="Q25" i="8" s="1"/>
  <c r="E7" i="8"/>
  <c r="F7" i="8" s="1"/>
  <c r="G7" i="8" s="1"/>
  <c r="H7" i="8" s="1"/>
  <c r="I7" i="8" s="1"/>
  <c r="J7" i="8" s="1"/>
  <c r="K7" i="8" s="1"/>
  <c r="L7" i="8" s="1"/>
  <c r="M7" i="8" s="1"/>
  <c r="N7" i="8" s="1"/>
  <c r="AG6" i="8"/>
  <c r="AG7" i="8" s="1"/>
  <c r="I5" i="8"/>
  <c r="D8" i="8" s="1"/>
  <c r="D9" i="8" s="1"/>
  <c r="D10" i="8" s="1"/>
  <c r="AP26" i="9" l="1"/>
  <c r="AP17" i="9"/>
  <c r="AP10" i="9"/>
  <c r="AP7" i="9"/>
  <c r="AP25" i="9"/>
  <c r="AP16" i="9"/>
  <c r="AP28" i="9"/>
  <c r="AP9" i="9"/>
  <c r="AP27" i="9"/>
  <c r="AP18" i="9"/>
  <c r="AQ6" i="9"/>
  <c r="AP8" i="9"/>
  <c r="AP19" i="9"/>
  <c r="AJ8" i="9"/>
  <c r="AJ7" i="9"/>
  <c r="AJ9" i="9"/>
  <c r="AI26" i="9"/>
  <c r="AI27" i="9"/>
  <c r="AJ24" i="9"/>
  <c r="AI25" i="9"/>
  <c r="AI28" i="9"/>
  <c r="AI18" i="9"/>
  <c r="AI19" i="9"/>
  <c r="AJ15" i="9"/>
  <c r="AI17" i="9"/>
  <c r="AI16" i="9"/>
  <c r="AQ27" i="8"/>
  <c r="AQ18" i="8"/>
  <c r="AR6" i="8"/>
  <c r="AQ25" i="8"/>
  <c r="AQ8" i="8"/>
  <c r="AQ16" i="8"/>
  <c r="AQ26" i="8"/>
  <c r="AQ17" i="8"/>
  <c r="AQ10" i="8"/>
  <c r="AQ28" i="8"/>
  <c r="AQ19" i="8"/>
  <c r="AQ7" i="8"/>
  <c r="AQ9" i="8"/>
  <c r="AI7" i="2"/>
  <c r="R11" i="8"/>
  <c r="R20" i="8" s="1"/>
  <c r="R29" i="8" s="1"/>
  <c r="AQ6" i="2"/>
  <c r="BA48" i="8"/>
  <c r="AX48" i="8"/>
  <c r="AU49" i="8"/>
  <c r="AW49" i="8" s="1"/>
  <c r="AG27" i="8"/>
  <c r="AG28" i="8"/>
  <c r="AH24" i="8"/>
  <c r="AH26" i="8" s="1"/>
  <c r="Q8" i="9"/>
  <c r="Q9" i="9" s="1"/>
  <c r="Q18" i="9" s="1"/>
  <c r="Q27" i="9" s="1"/>
  <c r="R8" i="8"/>
  <c r="R17" i="8" s="1"/>
  <c r="R26" i="8" s="1"/>
  <c r="R11" i="9"/>
  <c r="R20" i="9" s="1"/>
  <c r="R29" i="9" s="1"/>
  <c r="BC48" i="8"/>
  <c r="AG9" i="8"/>
  <c r="AV48" i="8"/>
  <c r="R10" i="8"/>
  <c r="R19" i="8" s="1"/>
  <c r="R28" i="8" s="1"/>
  <c r="K8" i="9"/>
  <c r="K9" i="9" s="1"/>
  <c r="K10" i="9" s="1"/>
  <c r="L7" i="9"/>
  <c r="M44" i="9"/>
  <c r="M45" i="9" s="1"/>
  <c r="M46" i="9" s="1"/>
  <c r="L44" i="9"/>
  <c r="L45" i="9" s="1"/>
  <c r="L46" i="9" s="1"/>
  <c r="K44" i="9"/>
  <c r="K45" i="9" s="1"/>
  <c r="K46" i="9" s="1"/>
  <c r="J44" i="9"/>
  <c r="J45" i="9" s="1"/>
  <c r="J46" i="9" s="1"/>
  <c r="I45" i="9"/>
  <c r="I46" i="9" s="1"/>
  <c r="H44" i="9"/>
  <c r="H45" i="9" s="1"/>
  <c r="H46" i="9" s="1"/>
  <c r="G44" i="9"/>
  <c r="G45" i="9" s="1"/>
  <c r="G46" i="9" s="1"/>
  <c r="F44" i="9"/>
  <c r="F45" i="9" s="1"/>
  <c r="F46" i="9" s="1"/>
  <c r="E44" i="9"/>
  <c r="E45" i="9" s="1"/>
  <c r="E46" i="9" s="1"/>
  <c r="D44" i="9"/>
  <c r="D45" i="9" s="1"/>
  <c r="D46" i="9" s="1"/>
  <c r="N44" i="9"/>
  <c r="N45" i="9" s="1"/>
  <c r="N46" i="9" s="1"/>
  <c r="AW49" i="9"/>
  <c r="AV49" i="9"/>
  <c r="AX49" i="9"/>
  <c r="AU50" i="9"/>
  <c r="BC49" i="9"/>
  <c r="BB49" i="9"/>
  <c r="BA49" i="9"/>
  <c r="AZ49" i="9"/>
  <c r="AY49" i="9"/>
  <c r="AV31" i="9"/>
  <c r="AW30" i="9"/>
  <c r="AX30" i="9" s="1"/>
  <c r="AV48" i="9"/>
  <c r="E8" i="9"/>
  <c r="E9" i="9" s="1"/>
  <c r="E10" i="9" s="1"/>
  <c r="I26" i="9"/>
  <c r="AW29" i="9"/>
  <c r="AX29" i="9" s="1"/>
  <c r="AW48" i="9"/>
  <c r="AX48" i="9"/>
  <c r="G8" i="9"/>
  <c r="G9" i="9" s="1"/>
  <c r="G10" i="9" s="1"/>
  <c r="AY48" i="9"/>
  <c r="F8" i="9"/>
  <c r="F9" i="9" s="1"/>
  <c r="F10" i="9" s="1"/>
  <c r="H8" i="9"/>
  <c r="H9" i="9" s="1"/>
  <c r="H10" i="9" s="1"/>
  <c r="I35" i="9"/>
  <c r="AZ48" i="9"/>
  <c r="R8" i="9"/>
  <c r="R17" i="9" s="1"/>
  <c r="R26" i="9" s="1"/>
  <c r="I8" i="9"/>
  <c r="I9" i="9" s="1"/>
  <c r="I10" i="9" s="1"/>
  <c r="BA48" i="9"/>
  <c r="R7" i="9"/>
  <c r="R16" i="9" s="1"/>
  <c r="R25" i="9" s="1"/>
  <c r="J8" i="9"/>
  <c r="J9" i="9" s="1"/>
  <c r="J10" i="9" s="1"/>
  <c r="BB48" i="9"/>
  <c r="BC48" i="9"/>
  <c r="M17" i="8"/>
  <c r="M18" i="8" s="1"/>
  <c r="M19" i="8" s="1"/>
  <c r="L17" i="8"/>
  <c r="L18" i="8" s="1"/>
  <c r="L19" i="8" s="1"/>
  <c r="K17" i="8"/>
  <c r="K18" i="8" s="1"/>
  <c r="K19" i="8" s="1"/>
  <c r="J17" i="8"/>
  <c r="J18" i="8" s="1"/>
  <c r="J19" i="8" s="1"/>
  <c r="H17" i="8"/>
  <c r="H18" i="8" s="1"/>
  <c r="H19" i="8" s="1"/>
  <c r="G17" i="8"/>
  <c r="G18" i="8" s="1"/>
  <c r="G19" i="8" s="1"/>
  <c r="F17" i="8"/>
  <c r="F18" i="8" s="1"/>
  <c r="F19" i="8" s="1"/>
  <c r="E17" i="8"/>
  <c r="E18" i="8" s="1"/>
  <c r="E19" i="8" s="1"/>
  <c r="I18" i="8"/>
  <c r="I19" i="8" s="1"/>
  <c r="D17" i="8"/>
  <c r="D18" i="8" s="1"/>
  <c r="D19" i="8" s="1"/>
  <c r="N17" i="8"/>
  <c r="N18" i="8" s="1"/>
  <c r="N19" i="8" s="1"/>
  <c r="N8" i="8"/>
  <c r="N9" i="8" s="1"/>
  <c r="N10" i="8" s="1"/>
  <c r="N35" i="8"/>
  <c r="N36" i="8" s="1"/>
  <c r="N37" i="8" s="1"/>
  <c r="M35" i="8"/>
  <c r="M36" i="8" s="1"/>
  <c r="M37" i="8" s="1"/>
  <c r="I36" i="8"/>
  <c r="I37" i="8" s="1"/>
  <c r="L35" i="8"/>
  <c r="L36" i="8" s="1"/>
  <c r="L37" i="8" s="1"/>
  <c r="K35" i="8"/>
  <c r="K36" i="8" s="1"/>
  <c r="K37" i="8" s="1"/>
  <c r="J35" i="8"/>
  <c r="J36" i="8" s="1"/>
  <c r="J37" i="8" s="1"/>
  <c r="H35" i="8"/>
  <c r="H36" i="8" s="1"/>
  <c r="H37" i="8" s="1"/>
  <c r="G35" i="8"/>
  <c r="G36" i="8" s="1"/>
  <c r="G37" i="8" s="1"/>
  <c r="F35" i="8"/>
  <c r="F36" i="8" s="1"/>
  <c r="F37" i="8" s="1"/>
  <c r="E35" i="8"/>
  <c r="E36" i="8" s="1"/>
  <c r="E37" i="8" s="1"/>
  <c r="D35" i="8"/>
  <c r="D36" i="8" s="1"/>
  <c r="D37" i="8" s="1"/>
  <c r="M44" i="8"/>
  <c r="M45" i="8" s="1"/>
  <c r="M46" i="8" s="1"/>
  <c r="L44" i="8"/>
  <c r="L45" i="8" s="1"/>
  <c r="L46" i="8" s="1"/>
  <c r="K44" i="8"/>
  <c r="K45" i="8" s="1"/>
  <c r="K46" i="8" s="1"/>
  <c r="J44" i="8"/>
  <c r="J45" i="8" s="1"/>
  <c r="J46" i="8" s="1"/>
  <c r="I45" i="8"/>
  <c r="I46" i="8" s="1"/>
  <c r="H44" i="8"/>
  <c r="H45" i="8" s="1"/>
  <c r="H46" i="8" s="1"/>
  <c r="G44" i="8"/>
  <c r="G45" i="8" s="1"/>
  <c r="G46" i="8" s="1"/>
  <c r="F44" i="8"/>
  <c r="F45" i="8" s="1"/>
  <c r="F46" i="8" s="1"/>
  <c r="E44" i="8"/>
  <c r="E45" i="8" s="1"/>
  <c r="E46" i="8" s="1"/>
  <c r="D44" i="8"/>
  <c r="D45" i="8" s="1"/>
  <c r="D46" i="8" s="1"/>
  <c r="N44" i="8"/>
  <c r="N45" i="8" s="1"/>
  <c r="N46" i="8" s="1"/>
  <c r="AV31" i="8"/>
  <c r="AW30" i="8"/>
  <c r="AX30" i="8" s="1"/>
  <c r="Q8" i="8"/>
  <c r="E8" i="8"/>
  <c r="E9" i="8" s="1"/>
  <c r="E10" i="8" s="1"/>
  <c r="AG8" i="8"/>
  <c r="I26" i="8"/>
  <c r="AW29" i="8"/>
  <c r="AX29" i="8" s="1"/>
  <c r="AW48" i="8"/>
  <c r="AG17" i="8"/>
  <c r="G8" i="8"/>
  <c r="G9" i="8" s="1"/>
  <c r="G10" i="8" s="1"/>
  <c r="AG10" i="8"/>
  <c r="AH15" i="8"/>
  <c r="AH27" i="8"/>
  <c r="AY48" i="8"/>
  <c r="AH6" i="8"/>
  <c r="H8" i="8"/>
  <c r="H9" i="8" s="1"/>
  <c r="H10" i="8" s="1"/>
  <c r="AG19" i="8"/>
  <c r="AG25" i="8"/>
  <c r="AZ48" i="8"/>
  <c r="AH25" i="8"/>
  <c r="F8" i="8"/>
  <c r="F9" i="8" s="1"/>
  <c r="F10" i="8" s="1"/>
  <c r="I8" i="8"/>
  <c r="I9" i="8" s="1"/>
  <c r="I10" i="8" s="1"/>
  <c r="R7" i="8"/>
  <c r="R16" i="8" s="1"/>
  <c r="R25" i="8" s="1"/>
  <c r="J8" i="8"/>
  <c r="J9" i="8" s="1"/>
  <c r="J10" i="8" s="1"/>
  <c r="K8" i="8"/>
  <c r="K9" i="8" s="1"/>
  <c r="K10" i="8" s="1"/>
  <c r="AG16" i="8"/>
  <c r="AH28" i="8"/>
  <c r="L8" i="8"/>
  <c r="L9" i="8" s="1"/>
  <c r="L10" i="8" s="1"/>
  <c r="M8" i="8"/>
  <c r="M9" i="8" s="1"/>
  <c r="M10" i="8" s="1"/>
  <c r="AQ7" i="2" l="1"/>
  <c r="AQ10" i="9"/>
  <c r="AQ28" i="9"/>
  <c r="AQ19" i="9"/>
  <c r="AQ25" i="9"/>
  <c r="AQ16" i="9"/>
  <c r="AQ9" i="9"/>
  <c r="AQ27" i="9"/>
  <c r="AQ18" i="9"/>
  <c r="AQ7" i="9"/>
  <c r="AR6" i="9"/>
  <c r="AQ8" i="9"/>
  <c r="AQ17" i="9"/>
  <c r="AQ26" i="9"/>
  <c r="AJ17" i="9"/>
  <c r="AJ18" i="9"/>
  <c r="AJ16" i="9"/>
  <c r="AJ19" i="9"/>
  <c r="AJ26" i="9"/>
  <c r="AJ25" i="9"/>
  <c r="AJ27" i="9"/>
  <c r="AJ28" i="9"/>
  <c r="AR8" i="8"/>
  <c r="AR16" i="8"/>
  <c r="AR9" i="8"/>
  <c r="AR26" i="8"/>
  <c r="AR17" i="8"/>
  <c r="AR25" i="8"/>
  <c r="AR28" i="8"/>
  <c r="AR19" i="8"/>
  <c r="AR7" i="8"/>
  <c r="AR27" i="8"/>
  <c r="AR18" i="8"/>
  <c r="AX49" i="8"/>
  <c r="BA49" i="8"/>
  <c r="AZ49" i="8"/>
  <c r="AY49" i="8"/>
  <c r="AR6" i="2"/>
  <c r="AR7" i="2" s="1"/>
  <c r="AI24" i="8"/>
  <c r="AI25" i="8" s="1"/>
  <c r="BB49" i="8"/>
  <c r="AU50" i="8"/>
  <c r="AZ50" i="8" s="1"/>
  <c r="BC49" i="8"/>
  <c r="AV49" i="8"/>
  <c r="Q10" i="9"/>
  <c r="Q19" i="9" s="1"/>
  <c r="Q28" i="9" s="1"/>
  <c r="Q17" i="9"/>
  <c r="Q26" i="9" s="1"/>
  <c r="W25" i="9"/>
  <c r="I11" i="9"/>
  <c r="W7" i="9" s="1"/>
  <c r="W16" i="9" s="1"/>
  <c r="AV32" i="9"/>
  <c r="AW31" i="9"/>
  <c r="AX31" i="9" s="1"/>
  <c r="T29" i="9"/>
  <c r="F47" i="9"/>
  <c r="T11" i="9" s="1"/>
  <c r="T20" i="9" s="1"/>
  <c r="U29" i="9"/>
  <c r="G47" i="9"/>
  <c r="U11" i="9" s="1"/>
  <c r="U20" i="9" s="1"/>
  <c r="I47" i="9"/>
  <c r="W11" i="9" s="1"/>
  <c r="W20" i="9" s="1"/>
  <c r="D35" i="9"/>
  <c r="D36" i="9" s="1"/>
  <c r="D37" i="9" s="1"/>
  <c r="N35" i="9"/>
  <c r="N36" i="9" s="1"/>
  <c r="N37" i="9" s="1"/>
  <c r="M35" i="9"/>
  <c r="M36" i="9" s="1"/>
  <c r="M37" i="9" s="1"/>
  <c r="I36" i="9"/>
  <c r="I37" i="9" s="1"/>
  <c r="L35" i="9"/>
  <c r="L36" i="9" s="1"/>
  <c r="L37" i="9" s="1"/>
  <c r="K35" i="9"/>
  <c r="K36" i="9" s="1"/>
  <c r="K37" i="9" s="1"/>
  <c r="J35" i="9"/>
  <c r="J36" i="9" s="1"/>
  <c r="J37" i="9" s="1"/>
  <c r="H35" i="9"/>
  <c r="H36" i="9" s="1"/>
  <c r="H37" i="9" s="1"/>
  <c r="E35" i="9"/>
  <c r="E36" i="9" s="1"/>
  <c r="E37" i="9" s="1"/>
  <c r="G35" i="9"/>
  <c r="G36" i="9" s="1"/>
  <c r="G37" i="9" s="1"/>
  <c r="F35" i="9"/>
  <c r="F36" i="9" s="1"/>
  <c r="F37" i="9" s="1"/>
  <c r="X29" i="9"/>
  <c r="J47" i="9"/>
  <c r="X11" i="9" s="1"/>
  <c r="X20" i="9" s="1"/>
  <c r="S29" i="9"/>
  <c r="E47" i="9"/>
  <c r="S11" i="9" s="1"/>
  <c r="S20" i="9" s="1"/>
  <c r="V29" i="9"/>
  <c r="H47" i="9"/>
  <c r="V11" i="9" s="1"/>
  <c r="V20" i="9" s="1"/>
  <c r="AZ50" i="9"/>
  <c r="AY50" i="9"/>
  <c r="AX50" i="9"/>
  <c r="AW50" i="9"/>
  <c r="AV50" i="9"/>
  <c r="AU51" i="9"/>
  <c r="BA50" i="9"/>
  <c r="BC50" i="9"/>
  <c r="BB50" i="9"/>
  <c r="Y29" i="9"/>
  <c r="K47" i="9"/>
  <c r="Y11" i="9" s="1"/>
  <c r="Y20" i="9" s="1"/>
  <c r="H11" i="9"/>
  <c r="V7" i="9" s="1"/>
  <c r="V16" i="9" s="1"/>
  <c r="V25" i="9"/>
  <c r="Z29" i="9"/>
  <c r="L47" i="9"/>
  <c r="Z11" i="9" s="1"/>
  <c r="Z20" i="9" s="1"/>
  <c r="F26" i="9"/>
  <c r="F27" i="9" s="1"/>
  <c r="F28" i="9" s="1"/>
  <c r="E26" i="9"/>
  <c r="E27" i="9" s="1"/>
  <c r="E28" i="9" s="1"/>
  <c r="D26" i="9"/>
  <c r="D27" i="9" s="1"/>
  <c r="D28" i="9" s="1"/>
  <c r="I27" i="9"/>
  <c r="I28" i="9" s="1"/>
  <c r="N26" i="9"/>
  <c r="N27" i="9" s="1"/>
  <c r="N28" i="9" s="1"/>
  <c r="M26" i="9"/>
  <c r="M27" i="9" s="1"/>
  <c r="M28" i="9" s="1"/>
  <c r="L26" i="9"/>
  <c r="L27" i="9" s="1"/>
  <c r="L28" i="9" s="1"/>
  <c r="K26" i="9"/>
  <c r="K27" i="9" s="1"/>
  <c r="K28" i="9" s="1"/>
  <c r="H26" i="9"/>
  <c r="H27" i="9" s="1"/>
  <c r="H28" i="9" s="1"/>
  <c r="J26" i="9"/>
  <c r="J27" i="9" s="1"/>
  <c r="J28" i="9" s="1"/>
  <c r="G26" i="9"/>
  <c r="G27" i="9" s="1"/>
  <c r="G28" i="9" s="1"/>
  <c r="X25" i="9"/>
  <c r="J11" i="9"/>
  <c r="X7" i="9" s="1"/>
  <c r="X16" i="9" s="1"/>
  <c r="F11" i="9"/>
  <c r="T7" i="9" s="1"/>
  <c r="T16" i="9" s="1"/>
  <c r="T25" i="9"/>
  <c r="L8" i="9"/>
  <c r="L9" i="9" s="1"/>
  <c r="L10" i="9" s="1"/>
  <c r="M7" i="9"/>
  <c r="G11" i="9"/>
  <c r="U7" i="9" s="1"/>
  <c r="U16" i="9" s="1"/>
  <c r="U25" i="9"/>
  <c r="AA29" i="9"/>
  <c r="M47" i="9"/>
  <c r="AA11" i="9" s="1"/>
  <c r="AA20" i="9" s="1"/>
  <c r="E11" i="9"/>
  <c r="S7" i="9" s="1"/>
  <c r="S16" i="9" s="1"/>
  <c r="S25" i="9"/>
  <c r="N47" i="9"/>
  <c r="AB11" i="9" s="1"/>
  <c r="AB20" i="9" s="1"/>
  <c r="AB29" i="9"/>
  <c r="Y25" i="9"/>
  <c r="K11" i="9"/>
  <c r="Y7" i="9" s="1"/>
  <c r="Y16" i="9" s="1"/>
  <c r="AH18" i="8"/>
  <c r="AH16" i="8"/>
  <c r="AH19" i="8"/>
  <c r="AI15" i="8"/>
  <c r="AH17" i="8"/>
  <c r="AA29" i="8"/>
  <c r="M47" i="8"/>
  <c r="AA11" i="8" s="1"/>
  <c r="AA20" i="8" s="1"/>
  <c r="N11" i="8"/>
  <c r="AB7" i="8" s="1"/>
  <c r="AB16" i="8" s="1"/>
  <c r="AB25" i="8"/>
  <c r="N20" i="8"/>
  <c r="AB8" i="8" s="1"/>
  <c r="AB17" i="8" s="1"/>
  <c r="AB26" i="8"/>
  <c r="G11" i="8"/>
  <c r="U7" i="8" s="1"/>
  <c r="U16" i="8" s="1"/>
  <c r="U25" i="8"/>
  <c r="N47" i="8"/>
  <c r="AB11" i="8" s="1"/>
  <c r="AB20" i="8" s="1"/>
  <c r="AB29" i="8"/>
  <c r="E38" i="8"/>
  <c r="S10" i="8" s="1"/>
  <c r="S19" i="8" s="1"/>
  <c r="S28" i="8"/>
  <c r="I20" i="8"/>
  <c r="W8" i="8" s="1"/>
  <c r="W17" i="8" s="1"/>
  <c r="W26" i="8"/>
  <c r="T29" i="8"/>
  <c r="F47" i="8"/>
  <c r="T11" i="8" s="1"/>
  <c r="T20" i="8" s="1"/>
  <c r="V28" i="8"/>
  <c r="H38" i="8"/>
  <c r="V10" i="8" s="1"/>
  <c r="V19" i="8" s="1"/>
  <c r="T26" i="8"/>
  <c r="F20" i="8"/>
  <c r="T8" i="8" s="1"/>
  <c r="T17" i="8" s="1"/>
  <c r="E20" i="8"/>
  <c r="S8" i="8" s="1"/>
  <c r="S17" i="8" s="1"/>
  <c r="S26" i="8"/>
  <c r="V25" i="8"/>
  <c r="H11" i="8"/>
  <c r="V7" i="8" s="1"/>
  <c r="V16" i="8" s="1"/>
  <c r="U29" i="8"/>
  <c r="G47" i="8"/>
  <c r="U11" i="8" s="1"/>
  <c r="U20" i="8" s="1"/>
  <c r="J38" i="8"/>
  <c r="X10" i="8" s="1"/>
  <c r="X19" i="8" s="1"/>
  <c r="X28" i="8"/>
  <c r="G20" i="8"/>
  <c r="U8" i="8" s="1"/>
  <c r="U17" i="8" s="1"/>
  <c r="U26" i="8"/>
  <c r="AV32" i="8"/>
  <c r="AW31" i="8"/>
  <c r="AX31" i="8" s="1"/>
  <c r="F38" i="8"/>
  <c r="T10" i="8" s="1"/>
  <c r="T19" i="8" s="1"/>
  <c r="T28" i="8"/>
  <c r="S29" i="8"/>
  <c r="E47" i="8"/>
  <c r="S11" i="8" s="1"/>
  <c r="S20" i="8" s="1"/>
  <c r="K11" i="8"/>
  <c r="Y7" i="8" s="1"/>
  <c r="Y16" i="8" s="1"/>
  <c r="Y25" i="8"/>
  <c r="V29" i="8"/>
  <c r="H47" i="8"/>
  <c r="V11" i="8" s="1"/>
  <c r="V20" i="8" s="1"/>
  <c r="K38" i="8"/>
  <c r="Y10" i="8" s="1"/>
  <c r="Y19" i="8" s="1"/>
  <c r="Y28" i="8"/>
  <c r="H20" i="8"/>
  <c r="V8" i="8" s="1"/>
  <c r="V17" i="8" s="1"/>
  <c r="V26" i="8"/>
  <c r="X25" i="8"/>
  <c r="J11" i="8"/>
  <c r="X7" i="8" s="1"/>
  <c r="X16" i="8" s="1"/>
  <c r="I47" i="8"/>
  <c r="W11" i="8" s="1"/>
  <c r="W20" i="8" s="1"/>
  <c r="Z28" i="8"/>
  <c r="L38" i="8"/>
  <c r="Z10" i="8" s="1"/>
  <c r="Z19" i="8" s="1"/>
  <c r="X26" i="8"/>
  <c r="J20" i="8"/>
  <c r="X8" i="8" s="1"/>
  <c r="X17" i="8" s="1"/>
  <c r="M11" i="8"/>
  <c r="AA7" i="8" s="1"/>
  <c r="AA16" i="8" s="1"/>
  <c r="AA25" i="8"/>
  <c r="L11" i="8"/>
  <c r="Z7" i="8" s="1"/>
  <c r="Z16" i="8" s="1"/>
  <c r="Z25" i="8"/>
  <c r="G38" i="8"/>
  <c r="U10" i="8" s="1"/>
  <c r="U19" i="8" s="1"/>
  <c r="U28" i="8"/>
  <c r="F26" i="8"/>
  <c r="F27" i="8" s="1"/>
  <c r="F28" i="8" s="1"/>
  <c r="E26" i="8"/>
  <c r="E27" i="8" s="1"/>
  <c r="E28" i="8" s="1"/>
  <c r="D26" i="8"/>
  <c r="D27" i="8" s="1"/>
  <c r="D28" i="8" s="1"/>
  <c r="I27" i="8"/>
  <c r="I28" i="8" s="1"/>
  <c r="N26" i="8"/>
  <c r="N27" i="8" s="1"/>
  <c r="N28" i="8" s="1"/>
  <c r="M26" i="8"/>
  <c r="M27" i="8" s="1"/>
  <c r="M28" i="8" s="1"/>
  <c r="L26" i="8"/>
  <c r="L27" i="8" s="1"/>
  <c r="L28" i="8" s="1"/>
  <c r="K26" i="8"/>
  <c r="K27" i="8" s="1"/>
  <c r="K28" i="8" s="1"/>
  <c r="J26" i="8"/>
  <c r="J27" i="8" s="1"/>
  <c r="J28" i="8" s="1"/>
  <c r="H26" i="8"/>
  <c r="H27" i="8" s="1"/>
  <c r="H28" i="8" s="1"/>
  <c r="G26" i="8"/>
  <c r="G27" i="8" s="1"/>
  <c r="G28" i="8" s="1"/>
  <c r="E11" i="8"/>
  <c r="S7" i="8" s="1"/>
  <c r="S16" i="8" s="1"/>
  <c r="S25" i="8"/>
  <c r="X29" i="8"/>
  <c r="J47" i="8"/>
  <c r="X11" i="8" s="1"/>
  <c r="X20" i="8" s="1"/>
  <c r="I38" i="8"/>
  <c r="W10" i="8" s="1"/>
  <c r="W19" i="8" s="1"/>
  <c r="W28" i="8"/>
  <c r="K20" i="8"/>
  <c r="Y8" i="8" s="1"/>
  <c r="Y17" i="8" s="1"/>
  <c r="Y26" i="8"/>
  <c r="AH9" i="8"/>
  <c r="AH7" i="8"/>
  <c r="AI6" i="8"/>
  <c r="AH8" i="8"/>
  <c r="AH10" i="8"/>
  <c r="W25" i="8"/>
  <c r="I11" i="8"/>
  <c r="W7" i="8" s="1"/>
  <c r="W16" i="8" s="1"/>
  <c r="Y29" i="8"/>
  <c r="K47" i="8"/>
  <c r="Y11" i="8" s="1"/>
  <c r="Y20" i="8" s="1"/>
  <c r="M38" i="8"/>
  <c r="AA10" i="8" s="1"/>
  <c r="AA19" i="8" s="1"/>
  <c r="AA28" i="8"/>
  <c r="L20" i="8"/>
  <c r="Z8" i="8" s="1"/>
  <c r="Z17" i="8" s="1"/>
  <c r="Z26" i="8"/>
  <c r="F11" i="8"/>
  <c r="T7" i="8" s="1"/>
  <c r="T16" i="8" s="1"/>
  <c r="T25" i="8"/>
  <c r="Q17" i="8"/>
  <c r="Q26" i="8" s="1"/>
  <c r="Q9" i="8"/>
  <c r="Z29" i="8"/>
  <c r="L47" i="8"/>
  <c r="Z11" i="8" s="1"/>
  <c r="Z20" i="8" s="1"/>
  <c r="N38" i="8"/>
  <c r="AB10" i="8" s="1"/>
  <c r="AB19" i="8" s="1"/>
  <c r="AB28" i="8"/>
  <c r="M20" i="8"/>
  <c r="AA8" i="8" s="1"/>
  <c r="AA17" i="8" s="1"/>
  <c r="AA26" i="8"/>
  <c r="AR28" i="9" l="1"/>
  <c r="AR19" i="9"/>
  <c r="AR7" i="9"/>
  <c r="AR9" i="9"/>
  <c r="AR27" i="9"/>
  <c r="AR18" i="9"/>
  <c r="AR17" i="9"/>
  <c r="AR16" i="9"/>
  <c r="AR8" i="9"/>
  <c r="AR26" i="9"/>
  <c r="AR25" i="9"/>
  <c r="AR9" i="2"/>
  <c r="AR8" i="2"/>
  <c r="AJ24" i="8"/>
  <c r="AJ26" i="8" s="1"/>
  <c r="AI27" i="8"/>
  <c r="AI26" i="8"/>
  <c r="AI28" i="8"/>
  <c r="BA50" i="8"/>
  <c r="BC50" i="8"/>
  <c r="BB50" i="8"/>
  <c r="AU51" i="8"/>
  <c r="AV51" i="8" s="1"/>
  <c r="AV50" i="8"/>
  <c r="AX50" i="8"/>
  <c r="AY50" i="8"/>
  <c r="AW50" i="8"/>
  <c r="L29" i="9"/>
  <c r="Z9" i="9" s="1"/>
  <c r="Z18" i="9" s="1"/>
  <c r="Z27" i="9"/>
  <c r="N38" i="9"/>
  <c r="AB10" i="9" s="1"/>
  <c r="AB19" i="9" s="1"/>
  <c r="AB28" i="9"/>
  <c r="F29" i="9"/>
  <c r="T9" i="9" s="1"/>
  <c r="T18" i="9" s="1"/>
  <c r="T27" i="9"/>
  <c r="G29" i="9"/>
  <c r="U9" i="9" s="1"/>
  <c r="U18" i="9" s="1"/>
  <c r="U27" i="9"/>
  <c r="BC51" i="9"/>
  <c r="BB51" i="9"/>
  <c r="BA51" i="9"/>
  <c r="AZ51" i="9"/>
  <c r="AY51" i="9"/>
  <c r="AX51" i="9"/>
  <c r="AW51" i="9"/>
  <c r="AV51" i="9"/>
  <c r="G38" i="9"/>
  <c r="U10" i="9" s="1"/>
  <c r="U19" i="9" s="1"/>
  <c r="U28" i="9"/>
  <c r="J29" i="9"/>
  <c r="X9" i="9" s="1"/>
  <c r="X18" i="9" s="1"/>
  <c r="X27" i="9"/>
  <c r="E38" i="9"/>
  <c r="S10" i="9" s="1"/>
  <c r="S19" i="9" s="1"/>
  <c r="S28" i="9"/>
  <c r="H29" i="9"/>
  <c r="V9" i="9" s="1"/>
  <c r="V18" i="9" s="1"/>
  <c r="V27" i="9"/>
  <c r="V28" i="9"/>
  <c r="H38" i="9"/>
  <c r="V10" i="9" s="1"/>
  <c r="V19" i="9" s="1"/>
  <c r="K38" i="9"/>
  <c r="Y10" i="9" s="1"/>
  <c r="Y19" i="9" s="1"/>
  <c r="Y28" i="9"/>
  <c r="F38" i="9"/>
  <c r="T10" i="9" s="1"/>
  <c r="T19" i="9" s="1"/>
  <c r="T28" i="9"/>
  <c r="K29" i="9"/>
  <c r="Y9" i="9" s="1"/>
  <c r="Y18" i="9" s="1"/>
  <c r="Y27" i="9"/>
  <c r="J38" i="9"/>
  <c r="X10" i="9" s="1"/>
  <c r="X19" i="9" s="1"/>
  <c r="X28" i="9"/>
  <c r="M8" i="9"/>
  <c r="M9" i="9" s="1"/>
  <c r="M10" i="9" s="1"/>
  <c r="N7" i="9"/>
  <c r="N8" i="9" s="1"/>
  <c r="N9" i="9" s="1"/>
  <c r="N10" i="9" s="1"/>
  <c r="AA27" i="9"/>
  <c r="M29" i="9"/>
  <c r="AA9" i="9" s="1"/>
  <c r="AA18" i="9" s="1"/>
  <c r="L38" i="9"/>
  <c r="Z10" i="9" s="1"/>
  <c r="Z19" i="9" s="1"/>
  <c r="Z28" i="9"/>
  <c r="AB27" i="9"/>
  <c r="N29" i="9"/>
  <c r="AB9" i="9" s="1"/>
  <c r="AB18" i="9" s="1"/>
  <c r="W28" i="9"/>
  <c r="I38" i="9"/>
  <c r="W10" i="9" s="1"/>
  <c r="W19" i="9" s="1"/>
  <c r="AW32" i="9"/>
  <c r="AX32" i="9" s="1"/>
  <c r="AV33" i="9"/>
  <c r="L11" i="9"/>
  <c r="Z7" i="9" s="1"/>
  <c r="Z16" i="9" s="1"/>
  <c r="Z25" i="9"/>
  <c r="I29" i="9"/>
  <c r="W9" i="9" s="1"/>
  <c r="W18" i="9" s="1"/>
  <c r="W27" i="9"/>
  <c r="M38" i="9"/>
  <c r="AA10" i="9" s="1"/>
  <c r="AA19" i="9" s="1"/>
  <c r="AA28" i="9"/>
  <c r="E29" i="9"/>
  <c r="S9" i="9" s="1"/>
  <c r="S18" i="9" s="1"/>
  <c r="S27" i="9"/>
  <c r="G29" i="8"/>
  <c r="U9" i="8" s="1"/>
  <c r="U18" i="8" s="1"/>
  <c r="U27" i="8"/>
  <c r="AI7" i="8"/>
  <c r="AJ6" i="8"/>
  <c r="AI10" i="8"/>
  <c r="AI8" i="8"/>
  <c r="AI9" i="8"/>
  <c r="J29" i="8"/>
  <c r="X9" i="8" s="1"/>
  <c r="X18" i="8" s="1"/>
  <c r="X27" i="8"/>
  <c r="F29" i="8"/>
  <c r="T9" i="8" s="1"/>
  <c r="T18" i="8" s="1"/>
  <c r="T27" i="8"/>
  <c r="AW32" i="8"/>
  <c r="AX32" i="8" s="1"/>
  <c r="AV33" i="8"/>
  <c r="K29" i="8"/>
  <c r="Y9" i="8" s="1"/>
  <c r="Y18" i="8" s="1"/>
  <c r="Y27" i="8"/>
  <c r="L29" i="8"/>
  <c r="Z9" i="8" s="1"/>
  <c r="Z18" i="8" s="1"/>
  <c r="Z27" i="8"/>
  <c r="H29" i="8"/>
  <c r="V9" i="8" s="1"/>
  <c r="V18" i="8" s="1"/>
  <c r="V27" i="8"/>
  <c r="AA27" i="8"/>
  <c r="M29" i="8"/>
  <c r="AA9" i="8" s="1"/>
  <c r="AA18" i="8" s="1"/>
  <c r="N29" i="8"/>
  <c r="AB9" i="8" s="1"/>
  <c r="AB18" i="8" s="1"/>
  <c r="AB27" i="8"/>
  <c r="Q18" i="8"/>
  <c r="Q27" i="8" s="1"/>
  <c r="Q10" i="8"/>
  <c r="Q19" i="8" s="1"/>
  <c r="Q28" i="8" s="1"/>
  <c r="I29" i="8"/>
  <c r="W9" i="8" s="1"/>
  <c r="W18" i="8" s="1"/>
  <c r="W27" i="8"/>
  <c r="AJ25" i="8"/>
  <c r="AJ27" i="8"/>
  <c r="S27" i="8"/>
  <c r="E29" i="8"/>
  <c r="S9" i="8" s="1"/>
  <c r="S18" i="8" s="1"/>
  <c r="AI16" i="8"/>
  <c r="AI19" i="8"/>
  <c r="AJ15" i="8"/>
  <c r="AI17" i="8"/>
  <c r="AI18" i="8"/>
  <c r="AJ28" i="8" l="1"/>
  <c r="AW51" i="8"/>
  <c r="AY51" i="8"/>
  <c r="AZ51" i="8"/>
  <c r="BA51" i="8"/>
  <c r="BB51" i="8"/>
  <c r="AX51" i="8"/>
  <c r="BC51" i="8"/>
  <c r="N11" i="9"/>
  <c r="AB7" i="9" s="1"/>
  <c r="AB16" i="9" s="1"/>
  <c r="AB25" i="9"/>
  <c r="M11" i="9"/>
  <c r="AA7" i="9" s="1"/>
  <c r="AA16" i="9" s="1"/>
  <c r="AA25" i="9"/>
  <c r="AV34" i="9"/>
  <c r="AW33" i="9"/>
  <c r="AX33" i="9" s="1"/>
  <c r="AJ16" i="8"/>
  <c r="AJ19" i="8"/>
  <c r="AJ17" i="8"/>
  <c r="AJ18" i="8"/>
  <c r="AJ7" i="8"/>
  <c r="AJ8" i="8"/>
  <c r="AJ9" i="8"/>
  <c r="AV34" i="8"/>
  <c r="AW33" i="8"/>
  <c r="AX33" i="8" s="1"/>
  <c r="AV35" i="9" l="1"/>
  <c r="AW34" i="9"/>
  <c r="AX34" i="9" s="1"/>
  <c r="AV35" i="8"/>
  <c r="AW34" i="8"/>
  <c r="AX34" i="8" s="1"/>
  <c r="AW35" i="9" l="1"/>
  <c r="AX35" i="9" s="1"/>
  <c r="AV36" i="9"/>
  <c r="AW35" i="8"/>
  <c r="AX35" i="8" s="1"/>
  <c r="AV36" i="8"/>
  <c r="AW36" i="9" l="1"/>
  <c r="AX36" i="9" s="1"/>
  <c r="AV37" i="9"/>
  <c r="AV37" i="8"/>
  <c r="AW36" i="8"/>
  <c r="AX36" i="8" s="1"/>
  <c r="AV38" i="9" l="1"/>
  <c r="AW37" i="9"/>
  <c r="AX37" i="9" s="1"/>
  <c r="AV38" i="8"/>
  <c r="AW37" i="8"/>
  <c r="AX37" i="8" s="1"/>
  <c r="AV39" i="9" l="1"/>
  <c r="AW38" i="9"/>
  <c r="AX38" i="9" s="1"/>
  <c r="AV39" i="8"/>
  <c r="AW38" i="8"/>
  <c r="AX38" i="8" s="1"/>
  <c r="AW39" i="9" l="1"/>
  <c r="AX39" i="9" s="1"/>
  <c r="AV40" i="9"/>
  <c r="AW39" i="8"/>
  <c r="AX39" i="8" s="1"/>
  <c r="AV40" i="8"/>
  <c r="AW40" i="9" l="1"/>
  <c r="AX40" i="9" s="1"/>
  <c r="AV41" i="9"/>
  <c r="AV41" i="8"/>
  <c r="AW40" i="8"/>
  <c r="AX40" i="8" s="1"/>
  <c r="AV42" i="9" l="1"/>
  <c r="AW41" i="9"/>
  <c r="AX41" i="9" s="1"/>
  <c r="AV42" i="8"/>
  <c r="AW41" i="8"/>
  <c r="AX41" i="8" s="1"/>
  <c r="AW42" i="9" l="1"/>
  <c r="AX42" i="9" s="1"/>
  <c r="AV43" i="9"/>
  <c r="AW43" i="9" s="1"/>
  <c r="AX43" i="9" s="1"/>
  <c r="AW42" i="8"/>
  <c r="AX42" i="8" s="1"/>
  <c r="AV43" i="8"/>
  <c r="AW43" i="8" s="1"/>
  <c r="AX43" i="8" s="1"/>
  <c r="I41" i="2" l="1"/>
  <c r="I32" i="2"/>
  <c r="I23" i="2"/>
  <c r="I14" i="2"/>
  <c r="I5" i="2"/>
  <c r="AD26" i="2"/>
  <c r="AD27" i="2" s="1"/>
  <c r="AD28" i="2" s="1"/>
  <c r="AG24" i="2"/>
  <c r="AH24" i="2" s="1"/>
  <c r="AI24" i="2" s="1"/>
  <c r="AJ24" i="2" s="1"/>
  <c r="AD17" i="2"/>
  <c r="AD18" i="2" s="1"/>
  <c r="AD19" i="2" s="1"/>
  <c r="AG15" i="2"/>
  <c r="AH15" i="2" s="1"/>
  <c r="AI15" i="2" s="1"/>
  <c r="AJ15" i="2" s="1"/>
  <c r="AD8" i="2"/>
  <c r="AD9" i="2" s="1"/>
  <c r="AD10" i="2" s="1"/>
  <c r="Q16" i="2" l="1"/>
  <c r="E43" i="2"/>
  <c r="F43" i="2" s="1"/>
  <c r="G43" i="2" s="1"/>
  <c r="H43" i="2" s="1"/>
  <c r="I43" i="2" s="1"/>
  <c r="J43" i="2" s="1"/>
  <c r="K43" i="2" s="1"/>
  <c r="L43" i="2" s="1"/>
  <c r="M43" i="2" s="1"/>
  <c r="N43" i="2" s="1"/>
  <c r="E34" i="2"/>
  <c r="F34" i="2" s="1"/>
  <c r="G34" i="2" s="1"/>
  <c r="H34" i="2" s="1"/>
  <c r="I34" i="2" s="1"/>
  <c r="J34" i="2" s="1"/>
  <c r="K34" i="2" s="1"/>
  <c r="L34" i="2" s="1"/>
  <c r="M34" i="2" s="1"/>
  <c r="N34" i="2" s="1"/>
  <c r="E25" i="2"/>
  <c r="F25" i="2" s="1"/>
  <c r="G25" i="2" s="1"/>
  <c r="H25" i="2" s="1"/>
  <c r="E16" i="2"/>
  <c r="F16" i="2" s="1"/>
  <c r="G16" i="2" s="1"/>
  <c r="H16" i="2" s="1"/>
  <c r="I16" i="2" s="1"/>
  <c r="J16" i="2" s="1"/>
  <c r="K16" i="2" s="1"/>
  <c r="L16" i="2" s="1"/>
  <c r="M16" i="2" s="1"/>
  <c r="N16" i="2" s="1"/>
  <c r="E7" i="2"/>
  <c r="F7" i="2" s="1"/>
  <c r="G7" i="2" s="1"/>
  <c r="H7" i="2" s="1"/>
  <c r="I7" i="2" s="1"/>
  <c r="J7" i="2" s="1"/>
  <c r="K7" i="2" s="1"/>
  <c r="L7" i="2" s="1"/>
  <c r="M7" i="2" s="1"/>
  <c r="N7" i="2" s="1"/>
  <c r="Q7" i="2" l="1"/>
  <c r="Q25" i="2"/>
  <c r="Q17" i="2"/>
  <c r="C11" i="10"/>
  <c r="Q43" i="2"/>
  <c r="I25" i="2"/>
  <c r="J25" i="2" s="1"/>
  <c r="K25" i="2" s="1"/>
  <c r="L25" i="2" s="1"/>
  <c r="M25" i="2" s="1"/>
  <c r="N25" i="2" s="1"/>
  <c r="Q8" i="2" l="1"/>
  <c r="C12" i="10" s="1"/>
  <c r="Q26" i="2"/>
  <c r="Q18" i="2"/>
  <c r="Q19" i="2"/>
  <c r="Q28" i="2" s="1"/>
  <c r="Q9" i="2" l="1"/>
  <c r="C13" i="10" s="1"/>
  <c r="Q27" i="2"/>
  <c r="Q10" i="2"/>
  <c r="C14" i="10" s="1"/>
  <c r="AV48" i="2"/>
  <c r="AV49" i="2" s="1"/>
  <c r="AV50" i="2" s="1"/>
  <c r="AV51" i="2" s="1"/>
  <c r="AX46" i="2"/>
  <c r="AY46" i="2" s="1"/>
  <c r="AZ46" i="2" s="1"/>
  <c r="BA46" i="2" s="1"/>
  <c r="BB46" i="2" s="1"/>
  <c r="BC46" i="2" s="1"/>
  <c r="BD46" i="2" s="1"/>
  <c r="AW29" i="2"/>
  <c r="AW30" i="2" s="1"/>
  <c r="AW31" i="2" s="1"/>
  <c r="AW32" i="2" s="1"/>
  <c r="AW33" i="2" s="1"/>
  <c r="AW34" i="2" s="1"/>
  <c r="AW35" i="2" s="1"/>
  <c r="AW36" i="2" s="1"/>
  <c r="AW37" i="2" s="1"/>
  <c r="AW38" i="2" s="1"/>
  <c r="AW39" i="2" s="1"/>
  <c r="AW40" i="2" s="1"/>
  <c r="AW41" i="2" s="1"/>
  <c r="AW42" i="2" s="1"/>
  <c r="AW43" i="2" s="1"/>
  <c r="AV29" i="2"/>
  <c r="AV30" i="2" s="1"/>
  <c r="AV31" i="2" s="1"/>
  <c r="AV32" i="2" s="1"/>
  <c r="AV33" i="2" s="1"/>
  <c r="AV34" i="2" s="1"/>
  <c r="AV35" i="2" s="1"/>
  <c r="AV36" i="2" s="1"/>
  <c r="AV37" i="2" s="1"/>
  <c r="AV38" i="2" s="1"/>
  <c r="AV39" i="2" s="1"/>
  <c r="AV40" i="2" s="1"/>
  <c r="AV41" i="2" s="1"/>
  <c r="AV42" i="2" s="1"/>
  <c r="AV43" i="2" s="1"/>
  <c r="BB8" i="2"/>
  <c r="BB9" i="2" s="1"/>
  <c r="BB10" i="2" s="1"/>
  <c r="BB11" i="2" s="1"/>
  <c r="BB12" i="2" s="1"/>
  <c r="BB13" i="2" s="1"/>
  <c r="BB14" i="2" s="1"/>
  <c r="BB15" i="2" s="1"/>
  <c r="BB16" i="2" s="1"/>
  <c r="BB17" i="2" s="1"/>
  <c r="BB18" i="2" s="1"/>
  <c r="BB19" i="2" s="1"/>
  <c r="BB20" i="2" s="1"/>
  <c r="BB21" i="2" s="1"/>
  <c r="BB22" i="2" s="1"/>
  <c r="AV8" i="2"/>
  <c r="AV9" i="2" s="1"/>
  <c r="AV10" i="2" s="1"/>
  <c r="AV11" i="2" s="1"/>
  <c r="AV12" i="2" s="1"/>
  <c r="AV13" i="2" s="1"/>
  <c r="AV14" i="2" s="1"/>
  <c r="AV15" i="2" s="1"/>
  <c r="AV16" i="2" s="1"/>
  <c r="AV17" i="2" s="1"/>
  <c r="AV18" i="2" s="1"/>
  <c r="AV19" i="2" s="1"/>
  <c r="AV20" i="2" s="1"/>
  <c r="AV21" i="2" s="1"/>
  <c r="AV22" i="2" s="1"/>
  <c r="AX38" i="2" l="1"/>
  <c r="AY38" i="2" s="1"/>
  <c r="AX43" i="2"/>
  <c r="AX36" i="2"/>
  <c r="AY36" i="2" s="1"/>
  <c r="AX40" i="2"/>
  <c r="AY40" i="2" s="1"/>
  <c r="AJ18" i="2" l="1"/>
  <c r="AR18" i="2" s="1"/>
  <c r="AI18" i="2"/>
  <c r="AQ18" i="2" s="1"/>
  <c r="AF18" i="2"/>
  <c r="AN18" i="2" s="1"/>
  <c r="AF9" i="2"/>
  <c r="AN9" i="2" s="1"/>
  <c r="AH18" i="2"/>
  <c r="AP18" i="2" s="1"/>
  <c r="AH9" i="2"/>
  <c r="AP9" i="2" s="1"/>
  <c r="AG18" i="2"/>
  <c r="AO18" i="2" s="1"/>
  <c r="AG9" i="2"/>
  <c r="AO9" i="2" s="1"/>
  <c r="AJ27" i="2"/>
  <c r="AR27" i="2" s="1"/>
  <c r="AF27" i="2"/>
  <c r="AN27" i="2" s="1"/>
  <c r="AG27" i="2"/>
  <c r="AO27" i="2" s="1"/>
  <c r="AI27" i="2"/>
  <c r="AQ27" i="2" s="1"/>
  <c r="AH27" i="2"/>
  <c r="AP27" i="2" s="1"/>
  <c r="R18" i="2"/>
  <c r="I26" i="2"/>
  <c r="I27" i="2" s="1"/>
  <c r="AF8" i="2"/>
  <c r="AN8" i="2" s="1"/>
  <c r="AF17" i="2"/>
  <c r="AN17" i="2" s="1"/>
  <c r="AH26" i="2"/>
  <c r="AP26" i="2" s="1"/>
  <c r="AG26" i="2"/>
  <c r="AO26" i="2" s="1"/>
  <c r="AJ17" i="2"/>
  <c r="AR17" i="2" s="1"/>
  <c r="AJ26" i="2"/>
  <c r="AR26" i="2" s="1"/>
  <c r="AI26" i="2"/>
  <c r="AQ26" i="2" s="1"/>
  <c r="AI17" i="2"/>
  <c r="AQ17" i="2" s="1"/>
  <c r="AF26" i="2"/>
  <c r="AN26" i="2" s="1"/>
  <c r="AH17" i="2"/>
  <c r="AP17" i="2" s="1"/>
  <c r="AH8" i="2"/>
  <c r="AP8" i="2" s="1"/>
  <c r="AG17" i="2"/>
  <c r="AO17" i="2" s="1"/>
  <c r="AG8" i="2"/>
  <c r="AO8" i="2" s="1"/>
  <c r="AJ28" i="2"/>
  <c r="AR28" i="2" s="1"/>
  <c r="AF19" i="2"/>
  <c r="AN19" i="2" s="1"/>
  <c r="AF10" i="2"/>
  <c r="AN10" i="2" s="1"/>
  <c r="AG28" i="2"/>
  <c r="AO28" i="2" s="1"/>
  <c r="AJ19" i="2"/>
  <c r="AR19" i="2" s="1"/>
  <c r="AH10" i="2"/>
  <c r="AP10" i="2" s="1"/>
  <c r="AI28" i="2"/>
  <c r="AQ28" i="2" s="1"/>
  <c r="AH19" i="2"/>
  <c r="AP19" i="2" s="1"/>
  <c r="AH28" i="2"/>
  <c r="AP28" i="2" s="1"/>
  <c r="AI19" i="2"/>
  <c r="AQ19" i="2" s="1"/>
  <c r="AG19" i="2"/>
  <c r="AO19" i="2" s="1"/>
  <c r="AG10" i="2"/>
  <c r="AO10" i="2" s="1"/>
  <c r="AF28" i="2"/>
  <c r="AN28" i="2" s="1"/>
  <c r="R17" i="2"/>
  <c r="I17" i="2"/>
  <c r="I18" i="2" s="1"/>
  <c r="AJ25" i="2"/>
  <c r="AR25" i="2" s="1"/>
  <c r="AI25" i="2"/>
  <c r="AQ25" i="2" s="1"/>
  <c r="AH25" i="2"/>
  <c r="AP25" i="2" s="1"/>
  <c r="AG25" i="2"/>
  <c r="AO25" i="2" s="1"/>
  <c r="AF16" i="2"/>
  <c r="AN16" i="2" s="1"/>
  <c r="AF7" i="2"/>
  <c r="AN7" i="2" s="1"/>
  <c r="AG7" i="2"/>
  <c r="AO7" i="2" s="1"/>
  <c r="AJ16" i="2"/>
  <c r="AR16" i="2" s="1"/>
  <c r="AI16" i="2"/>
  <c r="AQ16" i="2" s="1"/>
  <c r="AH7" i="2"/>
  <c r="AP7" i="2" s="1"/>
  <c r="AH16" i="2"/>
  <c r="AP16" i="2" s="1"/>
  <c r="AG16" i="2"/>
  <c r="AO16" i="2" s="1"/>
  <c r="AF25" i="2"/>
  <c r="AN25" i="2" s="1"/>
  <c r="I44" i="2"/>
  <c r="I45" i="2" s="1"/>
  <c r="I46" i="2" s="1"/>
  <c r="R20" i="2"/>
  <c r="R19" i="2"/>
  <c r="I35" i="2"/>
  <c r="I36" i="2" s="1"/>
  <c r="AX33" i="2"/>
  <c r="AY33" i="2" s="1"/>
  <c r="AX42" i="2"/>
  <c r="AY42" i="2" s="1"/>
  <c r="AX35" i="2"/>
  <c r="AY35" i="2" s="1"/>
  <c r="AX39" i="2"/>
  <c r="AY39" i="2" s="1"/>
  <c r="AX37" i="2"/>
  <c r="AY37" i="2" s="1"/>
  <c r="AX34" i="2"/>
  <c r="AY34" i="2" s="1"/>
  <c r="AX41" i="2"/>
  <c r="AY41" i="2" s="1"/>
  <c r="BC47" i="2"/>
  <c r="BC49" i="2"/>
  <c r="BC48" i="2"/>
  <c r="BC50" i="2"/>
  <c r="BC51" i="2"/>
  <c r="BA51" i="2"/>
  <c r="BA49" i="2"/>
  <c r="BA47" i="2"/>
  <c r="BA50" i="2"/>
  <c r="BA48" i="2"/>
  <c r="BB51" i="2"/>
  <c r="BB49" i="2"/>
  <c r="BB47" i="2"/>
  <c r="BB50" i="2"/>
  <c r="BB48" i="2"/>
  <c r="BD49" i="2"/>
  <c r="BD47" i="2"/>
  <c r="BD50" i="2"/>
  <c r="AY43" i="2"/>
  <c r="BD48" i="2"/>
  <c r="BD51" i="2"/>
  <c r="AY48" i="2"/>
  <c r="AY51" i="2"/>
  <c r="AY49" i="2"/>
  <c r="AY47" i="2"/>
  <c r="AY50" i="2"/>
  <c r="AZ51" i="2"/>
  <c r="AZ49" i="2"/>
  <c r="AZ47" i="2"/>
  <c r="AZ50" i="2"/>
  <c r="AZ48" i="2"/>
  <c r="R10" i="2" l="1"/>
  <c r="D14" i="10" s="1"/>
  <c r="R8" i="2"/>
  <c r="D12" i="10" s="1"/>
  <c r="R9" i="2"/>
  <c r="D13" i="10" s="1"/>
  <c r="R11" i="2"/>
  <c r="D15" i="10" s="1"/>
  <c r="AT17" i="2"/>
  <c r="AT26" i="2"/>
  <c r="L35" i="2"/>
  <c r="H35" i="2"/>
  <c r="K35" i="2"/>
  <c r="G35" i="2"/>
  <c r="J35" i="2"/>
  <c r="F35" i="2"/>
  <c r="M35" i="2"/>
  <c r="E35" i="2"/>
  <c r="D35" i="2"/>
  <c r="N35" i="2"/>
  <c r="N36" i="2" s="1"/>
  <c r="G17" i="2"/>
  <c r="G18" i="2" s="1"/>
  <c r="E17" i="2"/>
  <c r="E18" i="2" s="1"/>
  <c r="D17" i="2"/>
  <c r="D18" i="2" s="1"/>
  <c r="F17" i="2"/>
  <c r="F18" i="2" s="1"/>
  <c r="N17" i="2"/>
  <c r="N18" i="2" s="1"/>
  <c r="M17" i="2"/>
  <c r="M18" i="2" s="1"/>
  <c r="L17" i="2"/>
  <c r="L18" i="2" s="1"/>
  <c r="J17" i="2"/>
  <c r="J18" i="2" s="1"/>
  <c r="K17" i="2"/>
  <c r="K18" i="2" s="1"/>
  <c r="H17" i="2"/>
  <c r="H18" i="2" s="1"/>
  <c r="N44" i="2"/>
  <c r="K44" i="2"/>
  <c r="J44" i="2"/>
  <c r="E44" i="2"/>
  <c r="L44" i="2"/>
  <c r="H44" i="2"/>
  <c r="G44" i="2"/>
  <c r="M44" i="2"/>
  <c r="D44" i="2"/>
  <c r="F44" i="2"/>
  <c r="J26" i="2"/>
  <c r="G26" i="2"/>
  <c r="F26" i="2"/>
  <c r="E26" i="2"/>
  <c r="K26" i="2"/>
  <c r="D26" i="2"/>
  <c r="N26" i="2"/>
  <c r="N27" i="2" s="1"/>
  <c r="L26" i="2"/>
  <c r="M26" i="2"/>
  <c r="H26" i="2"/>
  <c r="E27" i="2" l="1"/>
  <c r="S27" i="2" s="1"/>
  <c r="E45" i="2"/>
  <c r="E46" i="2" s="1"/>
  <c r="F27" i="2"/>
  <c r="J45" i="2"/>
  <c r="J46" i="2" s="1"/>
  <c r="G27" i="2"/>
  <c r="J27" i="2"/>
  <c r="X27" i="2" s="1"/>
  <c r="E36" i="2"/>
  <c r="S28" i="2" s="1"/>
  <c r="H27" i="2"/>
  <c r="K45" i="2"/>
  <c r="K46" i="2" s="1"/>
  <c r="N45" i="2"/>
  <c r="N46" i="2" s="1"/>
  <c r="D36" i="2"/>
  <c r="M36" i="2"/>
  <c r="F45" i="2"/>
  <c r="F46" i="2" s="1"/>
  <c r="F36" i="2"/>
  <c r="M27" i="2"/>
  <c r="D45" i="2"/>
  <c r="D46" i="2" s="1"/>
  <c r="J36" i="2"/>
  <c r="X28" i="2" s="1"/>
  <c r="L27" i="2"/>
  <c r="M45" i="2"/>
  <c r="M46" i="2" s="1"/>
  <c r="AA29" i="2" s="1"/>
  <c r="G36" i="2"/>
  <c r="G45" i="2"/>
  <c r="G46" i="2" s="1"/>
  <c r="K36" i="2"/>
  <c r="D27" i="2"/>
  <c r="H45" i="2"/>
  <c r="H46" i="2" s="1"/>
  <c r="H36" i="2"/>
  <c r="V28" i="2" s="1"/>
  <c r="K27" i="2"/>
  <c r="L45" i="2"/>
  <c r="L46" i="2" s="1"/>
  <c r="L36" i="2"/>
  <c r="F47" i="2" l="1"/>
  <c r="T20" i="2" s="1"/>
  <c r="T11" i="2" s="1"/>
  <c r="F15" i="10" s="1"/>
  <c r="T29" i="2"/>
  <c r="U28" i="2"/>
  <c r="G38" i="2"/>
  <c r="U19" i="2" s="1"/>
  <c r="U10" i="2" s="1"/>
  <c r="G14" i="10" s="1"/>
  <c r="N47" i="2"/>
  <c r="AB20" i="2" s="1"/>
  <c r="AB11" i="2" s="1"/>
  <c r="N15" i="10" s="1"/>
  <c r="AB29" i="2"/>
  <c r="Y29" i="2"/>
  <c r="K47" i="2"/>
  <c r="Y20" i="2" s="1"/>
  <c r="Y11" i="2" s="1"/>
  <c r="K15" i="10" s="1"/>
  <c r="H29" i="2"/>
  <c r="V18" i="2" s="1"/>
  <c r="V27" i="2"/>
  <c r="Z28" i="2"/>
  <c r="L38" i="2"/>
  <c r="Z19" i="2" s="1"/>
  <c r="Z10" i="2" s="1"/>
  <c r="L14" i="10" s="1"/>
  <c r="Z27" i="2"/>
  <c r="L29" i="2"/>
  <c r="Z18" i="2" s="1"/>
  <c r="Z29" i="2"/>
  <c r="L47" i="2"/>
  <c r="Z20" i="2" s="1"/>
  <c r="Z11" i="2" s="1"/>
  <c r="L15" i="10" s="1"/>
  <c r="Y27" i="2"/>
  <c r="K29" i="2"/>
  <c r="Y18" i="2" s="1"/>
  <c r="AA27" i="2"/>
  <c r="M29" i="2"/>
  <c r="AA18" i="2" s="1"/>
  <c r="H38" i="2"/>
  <c r="V19" i="2" s="1"/>
  <c r="V10" i="2" s="1"/>
  <c r="H14" i="10" s="1"/>
  <c r="T28" i="2"/>
  <c r="F38" i="2"/>
  <c r="T19" i="2" s="1"/>
  <c r="T10" i="2" s="1"/>
  <c r="F14" i="10" s="1"/>
  <c r="U27" i="2"/>
  <c r="G29" i="2"/>
  <c r="U18" i="2" s="1"/>
  <c r="I47" i="2"/>
  <c r="W20" i="2" s="1"/>
  <c r="W11" i="2" s="1"/>
  <c r="I15" i="10" s="1"/>
  <c r="V29" i="2"/>
  <c r="H47" i="2"/>
  <c r="V20" i="2" s="1"/>
  <c r="V11" i="2" s="1"/>
  <c r="H15" i="10" s="1"/>
  <c r="J47" i="2"/>
  <c r="X20" i="2" s="1"/>
  <c r="X11" i="2" s="1"/>
  <c r="J15" i="10" s="1"/>
  <c r="X29" i="2"/>
  <c r="T27" i="2"/>
  <c r="F29" i="2"/>
  <c r="T18" i="2" s="1"/>
  <c r="K38" i="2"/>
  <c r="Y19" i="2" s="1"/>
  <c r="Y10" i="2" s="1"/>
  <c r="K14" i="10" s="1"/>
  <c r="Y28" i="2"/>
  <c r="AA28" i="2"/>
  <c r="M38" i="2"/>
  <c r="AA19" i="2" s="1"/>
  <c r="AA10" i="2" s="1"/>
  <c r="M14" i="10" s="1"/>
  <c r="S29" i="2"/>
  <c r="E47" i="2"/>
  <c r="S20" i="2" s="1"/>
  <c r="S11" i="2" s="1"/>
  <c r="E15" i="10" s="1"/>
  <c r="G47" i="2"/>
  <c r="U20" i="2" s="1"/>
  <c r="U11" i="2" s="1"/>
  <c r="G15" i="10" s="1"/>
  <c r="U29" i="2"/>
  <c r="E38" i="2"/>
  <c r="S19" i="2" s="1"/>
  <c r="S10" i="2" s="1"/>
  <c r="E14" i="10" s="1"/>
  <c r="E29" i="2"/>
  <c r="S18" i="2" s="1"/>
  <c r="J38" i="2"/>
  <c r="X19" i="2" s="1"/>
  <c r="X10" i="2" s="1"/>
  <c r="J14" i="10" s="1"/>
  <c r="M47" i="2"/>
  <c r="AA20" i="2" s="1"/>
  <c r="AA11" i="2" s="1"/>
  <c r="M15" i="10" s="1"/>
  <c r="W28" i="2"/>
  <c r="I38" i="2"/>
  <c r="W19" i="2" s="1"/>
  <c r="W10" i="2" s="1"/>
  <c r="I14" i="10" s="1"/>
  <c r="AB27" i="2"/>
  <c r="N29" i="2"/>
  <c r="AB18" i="2" s="1"/>
  <c r="AB28" i="2"/>
  <c r="N38" i="2"/>
  <c r="AB19" i="2" s="1"/>
  <c r="AB10" i="2" s="1"/>
  <c r="N14" i="10" s="1"/>
  <c r="I29" i="2"/>
  <c r="W18" i="2" s="1"/>
  <c r="W27" i="2"/>
  <c r="J29" i="2"/>
  <c r="X18" i="2" s="1"/>
  <c r="V9" i="2" l="1"/>
  <c r="H13" i="10" s="1"/>
  <c r="AA9" i="2"/>
  <c r="M13" i="10" s="1"/>
  <c r="AB9" i="2"/>
  <c r="N13" i="10" s="1"/>
  <c r="T9" i="2"/>
  <c r="F13" i="10" s="1"/>
  <c r="Y9" i="2"/>
  <c r="K13" i="10" s="1"/>
  <c r="S9" i="2"/>
  <c r="E13" i="10" s="1"/>
  <c r="X9" i="2"/>
  <c r="J13" i="10" s="1"/>
  <c r="Z9" i="2"/>
  <c r="L13" i="10" s="1"/>
  <c r="W9" i="2"/>
  <c r="I13" i="10" s="1"/>
  <c r="U9" i="2"/>
  <c r="G13" i="10" s="1"/>
  <c r="W26" i="2"/>
  <c r="E20" i="2" l="1"/>
  <c r="S17" i="2" s="1"/>
  <c r="F20" i="2"/>
  <c r="T17" i="2" s="1"/>
  <c r="T26" i="2"/>
  <c r="Y26" i="2"/>
  <c r="K20" i="2"/>
  <c r="Y17" i="2" s="1"/>
  <c r="H20" i="2"/>
  <c r="V17" i="2" s="1"/>
  <c r="V26" i="2"/>
  <c r="X26" i="2"/>
  <c r="J20" i="2"/>
  <c r="X17" i="2" s="1"/>
  <c r="G20" i="2"/>
  <c r="U17" i="2" s="1"/>
  <c r="U26" i="2"/>
  <c r="Z26" i="2"/>
  <c r="L20" i="2"/>
  <c r="Z17" i="2" s="1"/>
  <c r="AA26" i="2"/>
  <c r="M20" i="2"/>
  <c r="AA17" i="2" s="1"/>
  <c r="I20" i="2"/>
  <c r="W17" i="2" s="1"/>
  <c r="X8" i="2" l="1"/>
  <c r="J12" i="10" s="1"/>
  <c r="U8" i="2"/>
  <c r="G12" i="10" s="1"/>
  <c r="V8" i="2"/>
  <c r="H12" i="10" s="1"/>
  <c r="Y8" i="2"/>
  <c r="K12" i="10" s="1"/>
  <c r="W8" i="2"/>
  <c r="I12" i="10" s="1"/>
  <c r="AA8" i="2"/>
  <c r="M12" i="10" s="1"/>
  <c r="T8" i="2"/>
  <c r="F12" i="10" s="1"/>
  <c r="Z8" i="2"/>
  <c r="L12" i="10" s="1"/>
  <c r="S8" i="2"/>
  <c r="E12" i="10" s="1"/>
  <c r="N20" i="2"/>
  <c r="AB17" i="2" s="1"/>
  <c r="AB26" i="2"/>
  <c r="AB8" i="2" l="1"/>
  <c r="N12" i="10" s="1"/>
  <c r="AX30" i="2"/>
  <c r="AY30" i="2" s="1"/>
  <c r="R16" i="2" l="1"/>
  <c r="R25" i="2" s="1"/>
  <c r="R43" i="2" l="1"/>
  <c r="R7" i="2"/>
  <c r="D11" i="10" s="1"/>
  <c r="AW50" i="2"/>
  <c r="AW47" i="2"/>
  <c r="AW49" i="2"/>
  <c r="AW48" i="2"/>
  <c r="AW51" i="2"/>
  <c r="AX31" i="2"/>
  <c r="K8" i="2"/>
  <c r="K9" i="2" s="1"/>
  <c r="K10" i="2" s="1"/>
  <c r="Y25" i="2" s="1"/>
  <c r="G8" i="2"/>
  <c r="G9" i="2" s="1"/>
  <c r="G10" i="2" s="1"/>
  <c r="U25" i="2" s="1"/>
  <c r="N8" i="2"/>
  <c r="N9" i="2" s="1"/>
  <c r="N10" i="2" s="1"/>
  <c r="AB25" i="2" s="1"/>
  <c r="F8" i="2"/>
  <c r="F9" i="2" s="1"/>
  <c r="F10" i="2" s="1"/>
  <c r="T25" i="2" s="1"/>
  <c r="D8" i="2"/>
  <c r="D9" i="2" s="1"/>
  <c r="D10" i="2" s="1"/>
  <c r="I8" i="2"/>
  <c r="I9" i="2" s="1"/>
  <c r="I10" i="2" s="1"/>
  <c r="W25" i="2" s="1"/>
  <c r="J8" i="2"/>
  <c r="J9" i="2" s="1"/>
  <c r="J10" i="2" s="1"/>
  <c r="X25" i="2" s="1"/>
  <c r="L8" i="2"/>
  <c r="L9" i="2" s="1"/>
  <c r="L10" i="2" s="1"/>
  <c r="Z25" i="2" s="1"/>
  <c r="H8" i="2"/>
  <c r="H9" i="2" s="1"/>
  <c r="H10" i="2" s="1"/>
  <c r="V25" i="2" s="1"/>
  <c r="M8" i="2"/>
  <c r="M9" i="2" s="1"/>
  <c r="M10" i="2" s="1"/>
  <c r="AA25" i="2" s="1"/>
  <c r="E8" i="2"/>
  <c r="E9" i="2" s="1"/>
  <c r="E10" i="2" s="1"/>
  <c r="S25" i="2" s="1"/>
  <c r="G11" i="2" l="1"/>
  <c r="F11" i="2"/>
  <c r="H11" i="2"/>
  <c r="N11" i="2"/>
  <c r="M11" i="2"/>
  <c r="K11" i="2"/>
  <c r="L11" i="2"/>
  <c r="E11" i="2"/>
  <c r="I11" i="2"/>
  <c r="J11" i="2"/>
  <c r="AX49" i="2"/>
  <c r="AY31" i="2"/>
  <c r="AX48" i="2"/>
  <c r="AX50" i="2"/>
  <c r="AX51" i="2"/>
  <c r="AX47" i="2"/>
  <c r="X16" i="2" l="1"/>
  <c r="W16" i="2"/>
  <c r="AA16" i="2"/>
  <c r="V16" i="2"/>
  <c r="Z16" i="2"/>
  <c r="Y16" i="2"/>
  <c r="AB16" i="2"/>
  <c r="T16" i="2"/>
  <c r="U16" i="2"/>
  <c r="S16" i="2"/>
  <c r="AX32" i="2"/>
  <c r="AY32" i="2" s="1"/>
  <c r="S43" i="2" l="1"/>
  <c r="S7" i="2"/>
  <c r="E11" i="10" s="1"/>
  <c r="U43" i="2"/>
  <c r="U7" i="2"/>
  <c r="G11" i="10" s="1"/>
  <c r="T43" i="2"/>
  <c r="T7" i="2"/>
  <c r="F11" i="10" s="1"/>
  <c r="AB43" i="2"/>
  <c r="AB7" i="2"/>
  <c r="N11" i="10" s="1"/>
  <c r="Y43" i="2"/>
  <c r="Y7" i="2"/>
  <c r="K11" i="10" s="1"/>
  <c r="Z43" i="2"/>
  <c r="Z7" i="2"/>
  <c r="L11" i="10" s="1"/>
  <c r="V43" i="2"/>
  <c r="V7" i="2"/>
  <c r="H11" i="10" s="1"/>
  <c r="AA43" i="2"/>
  <c r="AA7" i="2"/>
  <c r="M11" i="10" s="1"/>
  <c r="W43" i="2"/>
  <c r="W7" i="2"/>
  <c r="I11" i="10" s="1"/>
  <c r="X43" i="2"/>
  <c r="X7" i="2"/>
  <c r="J11" i="10" s="1"/>
  <c r="AX29" i="2"/>
  <c r="AY29" i="2" s="1"/>
  <c r="N17" i="9"/>
  <c r="N18" i="9" s="1"/>
  <c r="N19" i="9" s="1"/>
  <c r="G17" i="9"/>
  <c r="G18" i="9" s="1"/>
  <c r="G19" i="9" s="1"/>
  <c r="J17" i="9"/>
  <c r="J18" i="9" s="1"/>
  <c r="J19" i="9" s="1"/>
  <c r="D17" i="9"/>
  <c r="D18" i="9" s="1"/>
  <c r="D19" i="9" s="1"/>
  <c r="K17" i="9"/>
  <c r="K18" i="9"/>
  <c r="K19" i="9" s="1"/>
  <c r="H17" i="9"/>
  <c r="H18" i="9"/>
  <c r="H19" i="9" s="1"/>
  <c r="V26" i="9" s="1"/>
  <c r="I18" i="9"/>
  <c r="I19" i="9" s="1"/>
  <c r="W26" i="9" s="1"/>
  <c r="L17" i="9"/>
  <c r="L18" i="9" s="1"/>
  <c r="L19" i="9" s="1"/>
  <c r="Z26" i="9" s="1"/>
  <c r="F17" i="9"/>
  <c r="F18" i="9" s="1"/>
  <c r="F19" i="9" s="1"/>
  <c r="E17" i="9"/>
  <c r="E18" i="9"/>
  <c r="E19" i="9" s="1"/>
  <c r="M17" i="9"/>
  <c r="M18" i="9" s="1"/>
  <c r="M19" i="9" s="1"/>
  <c r="AA26" i="9" s="1"/>
  <c r="R14" i="10" l="1"/>
  <c r="R13" i="10"/>
  <c r="E20" i="9"/>
  <c r="S8" i="9" s="1"/>
  <c r="S17" i="9" s="1"/>
  <c r="S26" i="9"/>
  <c r="K20" i="9"/>
  <c r="Y8" i="9" s="1"/>
  <c r="Y17" i="9" s="1"/>
  <c r="Y26" i="9"/>
  <c r="G20" i="9"/>
  <c r="U8" i="9" s="1"/>
  <c r="U17" i="9" s="1"/>
  <c r="U26" i="9"/>
  <c r="T26" i="9"/>
  <c r="F20" i="9"/>
  <c r="T8" i="9" s="1"/>
  <c r="T17" i="9" s="1"/>
  <c r="X26" i="9"/>
  <c r="J20" i="9"/>
  <c r="X8" i="9" s="1"/>
  <c r="X17" i="9" s="1"/>
  <c r="AB26" i="9"/>
  <c r="N20" i="9"/>
  <c r="AB8" i="9" s="1"/>
  <c r="AB17" i="9" s="1"/>
  <c r="H20" i="9"/>
  <c r="V8" i="9" s="1"/>
  <c r="V17" i="9" s="1"/>
  <c r="I20" i="9"/>
  <c r="W8" i="9" s="1"/>
  <c r="W17" i="9" s="1"/>
  <c r="L20" i="9"/>
  <c r="Z8" i="9" s="1"/>
  <c r="Z17" i="9" s="1"/>
  <c r="M20" i="9"/>
  <c r="AA8" i="9" s="1"/>
  <c r="AA17" i="9" s="1"/>
  <c r="AI9" i="2"/>
  <c r="AQ9" i="2" s="1"/>
  <c r="AI10" i="2"/>
  <c r="AQ10" i="2" s="1"/>
  <c r="AI8" i="2"/>
  <c r="AQ8" i="2" s="1"/>
  <c r="AT8" i="2" s="1"/>
  <c r="AJ8" i="2"/>
  <c r="AJ9" i="2"/>
  <c r="AJ7" i="2" l="1"/>
</calcChain>
</file>

<file path=xl/sharedStrings.xml><?xml version="1.0" encoding="utf-8"?>
<sst xmlns="http://schemas.openxmlformats.org/spreadsheetml/2006/main" count="336" uniqueCount="59">
  <si>
    <t>https://iiasa.ac.at/models-tools-data/ar6-scenario-explorer-and-database</t>
  </si>
  <si>
    <t>Year</t>
  </si>
  <si>
    <t>Change "Temp Increase" for 2025 to see calcs "Temp Incr"-&gt;RF-&gt;"Temp Incr"</t>
  </si>
  <si>
    <t>A</t>
  </si>
  <si>
    <t>B</t>
  </si>
  <si>
    <t>C</t>
  </si>
  <si>
    <t>Temp Increase</t>
  </si>
  <si>
    <t>Coeff for "Temp from RF" (Revised)</t>
  </si>
  <si>
    <t>Coeff for "RF fromTemp" (Revised)</t>
  </si>
  <si>
    <t>Calced RF</t>
  </si>
  <si>
    <t>Calced Temp</t>
  </si>
  <si>
    <t>RF</t>
  </si>
  <si>
    <t>Calced Temp Increase vs Year For Rad Forcing Values</t>
  </si>
  <si>
    <t>2040 Temperature Increase (⁰C)</t>
  </si>
  <si>
    <t>2040 Radiative Forcing</t>
  </si>
  <si>
    <t>2040 Values for:</t>
  </si>
  <si>
    <t>RF With Reduction</t>
  </si>
  <si>
    <t>Temperature with reduction</t>
  </si>
  <si>
    <t>Temperature Change</t>
  </si>
  <si>
    <t>Difference</t>
  </si>
  <si>
    <t>2050 Temperature Increase (⁰C)</t>
  </si>
  <si>
    <t>2050 Radiative Forcing</t>
  </si>
  <si>
    <t xml:space="preserve">RF Reduction In 2050 </t>
  </si>
  <si>
    <t>2060 Temperature Increase (⁰C)</t>
  </si>
  <si>
    <t>2060 Radiative Forcing</t>
  </si>
  <si>
    <t xml:space="preserve">RF Reduction In 2060 </t>
  </si>
  <si>
    <t>2070 Temperature Increase (⁰C)</t>
  </si>
  <si>
    <t>2070 Radiative Forcing</t>
  </si>
  <si>
    <t xml:space="preserve">RF Change In 2040 </t>
  </si>
  <si>
    <t xml:space="preserve">RF Change In 2050 </t>
  </si>
  <si>
    <t>Difference (per 0.1 W.m-2)</t>
  </si>
  <si>
    <t>RF Change</t>
  </si>
  <si>
    <t>Temperature Increase per Additional 0.1 W/m-2  of Radiative Forcing</t>
  </si>
  <si>
    <t xml:space="preserve"> Increase in RF That Causes a 0.1 Degree C Temperature Increase </t>
  </si>
  <si>
    <t xml:space="preserve">Change in Temperature for a Change in Radiative Forcing </t>
  </si>
  <si>
    <t>Temp Incr</t>
  </si>
  <si>
    <t>SRM Required (W/m-2)</t>
  </si>
  <si>
    <t>Desired Temperature Increase</t>
  </si>
  <si>
    <t>Temperature Increase and Total RF for a  67 percent chance of meeting the target temperature</t>
  </si>
  <si>
    <t xml:space="preserve">https://chesdata.com/downloads/AR6FormulasFromData.xlsx  </t>
  </si>
  <si>
    <t xml:space="preserve">Coefficients from </t>
  </si>
  <si>
    <t>Bruce Parker</t>
  </si>
  <si>
    <t>IPCC AR6 Data - Analysis of Relationships between changes in radiative forcing and changes in the temperature increase</t>
  </si>
  <si>
    <t>The other three worksheets contain tables on the relationships between changes in radiative forcing and changes in the temperature increase</t>
  </si>
  <si>
    <t xml:space="preserve">Data Source: </t>
  </si>
  <si>
    <t xml:space="preserve">Formula Source: </t>
  </si>
  <si>
    <t>Average</t>
  </si>
  <si>
    <t>Average:</t>
  </si>
  <si>
    <t>SRM Required per 0.1⁰C(W/m-2)</t>
  </si>
  <si>
    <t>W/m-2  of Radiative Forcing per 0.1⁰C of Temperature Change</t>
  </si>
  <si>
    <t>Table 1. W/m-2  of Radiative Forcing per 0.1⁰C of Temperature Change (from Worksheet "AR6RF_Temp67")</t>
  </si>
  <si>
    <t>Temperature Increase and Total RF for a  50 percent chance of meeting the target temperature</t>
  </si>
  <si>
    <t>Temperature Increase and Total RF for an  83 percent chance of meeting the target temperature</t>
  </si>
  <si>
    <t>Average for 2⁰C (For Decrease)</t>
  </si>
  <si>
    <t>Average for 2⁰C (For Increase_)</t>
  </si>
  <si>
    <t>The impact of a change in radiative forcing is nuanced as it depends on both the year and the temperature increase in that year.   For example, for the years between 2040 and 2070, the amount of radiative forcing required for a temperature increase of 0.1⁰C varies from 0.20 W/m-2 to 0.32 W/m-2, as shown in Table 1.  A good “planning number” for the amount of radiative forcing required for a temperature increase of 0.1⁰C is then 0.24 W/m-2, the average value for a 0.1⁰C temperature change and a good “planning number” for the amount of radiative forcing required for a temperature decrease of 0.1⁰C is then -0.22 W/m-2, the average value for a 0.1⁰C temperature change.</t>
  </si>
  <si>
    <t>Likewise, the impact of a change in radiative forcing from SRM is also nuanced as it also depends on the year, the temperature increase, and the amount of SRM deployed.  For example, for the years between 2040 and 2070, the amount of radiative forcing from SRM that is required for a temperature decrease of 0.1⁰C varies from -0.19 to -0.25 W/m-2, as shown in Table 2. A good “planning number” for the amount of radiative forcing from SRM that is required for a temperature increase of 0.1⁰C is then 0.21 W/m-2, the average value for a 0.1⁰C temperature change. This is slightly less than the 0.22 W/m-2 of radiative forcing reduction per 0.1⁰C of temperature decrease derived above, most likely due to the large temperature decrease needed.</t>
  </si>
  <si>
    <t>bruce@chesdata.com</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</si>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</sst>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
  </numFmts>
  <fonts count="4" x14ac:knownFonts="1">
    <font>
      <sz val="11"/>
      <color theme="1"/>
      <name val="Aptos Narrow"/>
      <family val="2"/>
      <scheme val="minor"/>
    </font>
    <font>
      <b/>
      <sz val="11"/>
      <color theme="1"/>
      <name val="Aptos Narrow"/>
      <family val="2"/>
      <scheme val="minor"/>
    </font>
    <font>
      <u/>
      <sz val="11"/>
      <color theme="10"/>
      <name val="Aptos Narrow"/>
      <family val="2"/>
      <scheme val="minor"/>
    </font>
    <font>
      <sz val="11"/>
      <color theme="1"/>
      <name val="Calibri"/>
      <family val="2"/>
    </font>
  </fonts>
  <fills count="13">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3499862666707357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bottom/>
      <diagonal/>
    </border>
  </borders>
  <cellStyleXfs count="2">
    <xf numFmtId="0" fontId="0" fillId="0" borderId="0"/>
    <xf numFmtId="0" fontId="2" fillId="0" borderId="0" applyNumberFormat="0" applyFill="0" applyBorder="0" applyAlignment="0" applyProtection="0"/>
  </cellStyleXfs>
  <cellXfs count="71">
    <xf numFmtId="0" fontId="0" fillId="0" borderId="0" xfId="0"/>
    <xf numFmtId="2" fontId="0" fillId="0" borderId="0" xfId="0" applyNumberFormat="1"/>
    <xf numFmtId="0" fontId="1" fillId="5" borderId="1" xfId="0" applyFont="1" applyFill="1" applyBorder="1" applyAlignment="1">
      <alignment horizontal="center"/>
    </xf>
    <xf numFmtId="1" fontId="0" fillId="0" borderId="1" xfId="0" applyNumberFormat="1" applyBorder="1"/>
    <xf numFmtId="164" fontId="0" fillId="0" borderId="1" xfId="0" applyNumberFormat="1" applyBorder="1"/>
    <xf numFmtId="0" fontId="0" fillId="0" borderId="1" xfId="0" applyBorder="1"/>
    <xf numFmtId="2" fontId="0" fillId="0" borderId="1" xfId="0" applyNumberFormat="1" applyBorder="1"/>
    <xf numFmtId="0" fontId="0" fillId="4" borderId="1" xfId="0" applyFill="1" applyBorder="1"/>
    <xf numFmtId="0" fontId="1" fillId="0" borderId="1" xfId="0" applyFont="1" applyBorder="1"/>
    <xf numFmtId="0" fontId="1" fillId="0" borderId="0" xfId="0" applyFont="1"/>
    <xf numFmtId="0" fontId="1" fillId="5" borderId="1" xfId="0" applyFont="1" applyFill="1" applyBorder="1"/>
    <xf numFmtId="0" fontId="1" fillId="9" borderId="1" xfId="0" applyFont="1" applyFill="1" applyBorder="1"/>
    <xf numFmtId="0" fontId="1" fillId="7" borderId="1" xfId="0" applyFont="1" applyFill="1" applyBorder="1" applyAlignment="1">
      <alignment horizontal="center"/>
    </xf>
    <xf numFmtId="165" fontId="1" fillId="0" borderId="1" xfId="0" applyNumberFormat="1" applyFont="1" applyBorder="1"/>
    <xf numFmtId="0" fontId="1" fillId="7" borderId="1" xfId="0" applyFont="1" applyFill="1" applyBorder="1" applyAlignment="1">
      <alignment horizontal="right"/>
    </xf>
    <xf numFmtId="165" fontId="1" fillId="7" borderId="1" xfId="0" applyNumberFormat="1" applyFont="1" applyFill="1" applyBorder="1" applyAlignment="1">
      <alignment horizontal="left"/>
    </xf>
    <xf numFmtId="2" fontId="1" fillId="11" borderId="1" xfId="0" applyNumberFormat="1" applyFont="1" applyFill="1" applyBorder="1"/>
    <xf numFmtId="0" fontId="0" fillId="12" borderId="1" xfId="0" applyFill="1" applyBorder="1"/>
    <xf numFmtId="0" fontId="1" fillId="6" borderId="1" xfId="0" applyFont="1" applyFill="1" applyBorder="1"/>
    <xf numFmtId="165" fontId="1" fillId="10" borderId="1" xfId="0" applyNumberFormat="1" applyFont="1" applyFill="1" applyBorder="1" applyAlignment="1">
      <alignment horizontal="center"/>
    </xf>
    <xf numFmtId="0" fontId="1" fillId="4" borderId="1" xfId="0" applyFont="1" applyFill="1" applyBorder="1"/>
    <xf numFmtId="0" fontId="1" fillId="4" borderId="11" xfId="0" applyFont="1" applyFill="1" applyBorder="1"/>
    <xf numFmtId="0" fontId="0" fillId="4" borderId="0" xfId="0" applyFill="1"/>
    <xf numFmtId="2" fontId="0" fillId="4" borderId="0" xfId="0" applyNumberFormat="1" applyFill="1"/>
    <xf numFmtId="0" fontId="1" fillId="3" borderId="1" xfId="0" applyFont="1" applyFill="1" applyBorder="1" applyAlignment="1">
      <alignment horizontal="center"/>
    </xf>
    <xf numFmtId="0" fontId="1" fillId="3" borderId="1" xfId="0" applyFont="1" applyFill="1" applyBorder="1"/>
    <xf numFmtId="0" fontId="1" fillId="7" borderId="1" xfId="0" applyFont="1" applyFill="1" applyBorder="1"/>
    <xf numFmtId="165" fontId="1" fillId="9" borderId="1" xfId="0" applyNumberFormat="1" applyFont="1" applyFill="1" applyBorder="1"/>
    <xf numFmtId="0" fontId="1" fillId="11" borderId="1" xfId="0" applyFont="1" applyFill="1" applyBorder="1"/>
    <xf numFmtId="2" fontId="1" fillId="8" borderId="1" xfId="0" applyNumberFormat="1" applyFont="1" applyFill="1" applyBorder="1" applyAlignment="1">
      <alignment horizontal="center"/>
    </xf>
    <xf numFmtId="164" fontId="0" fillId="0" borderId="0" xfId="0" applyNumberFormat="1"/>
    <xf numFmtId="0" fontId="1" fillId="0" borderId="0" xfId="0" applyFont="1" applyAlignment="1">
      <alignment horizontal="center" wrapText="1"/>
    </xf>
    <xf numFmtId="0" fontId="1" fillId="0" borderId="0" xfId="0" applyFont="1" applyAlignment="1">
      <alignment horizontal="center"/>
    </xf>
    <xf numFmtId="0" fontId="2" fillId="0" borderId="0" xfId="1"/>
    <xf numFmtId="2" fontId="1" fillId="0" borderId="0" xfId="0" applyNumberFormat="1" applyFont="1" applyAlignment="1">
      <alignment horizontal="center"/>
    </xf>
    <xf numFmtId="2" fontId="0" fillId="4" borderId="1" xfId="0" applyNumberFormat="1" applyFill="1" applyBorder="1"/>
    <xf numFmtId="0" fontId="2" fillId="0" borderId="12" xfId="1" applyBorder="1" applyAlignment="1">
      <alignment vertical="center"/>
    </xf>
    <xf numFmtId="0" fontId="0" fillId="0" borderId="0" xfId="0"/>
    <xf numFmtId="0" fontId="3" fillId="0" borderId="0" xfId="0" applyFont="1" applyAlignment="1">
      <alignment vertical="center" wrapText="1"/>
    </xf>
    <xf numFmtId="0" fontId="0" fillId="0" borderId="0" xfId="0" applyAlignment="1">
      <alignment wrapText="1"/>
    </xf>
    <xf numFmtId="0" fontId="0" fillId="12" borderId="1" xfId="0" applyFill="1" applyBorder="1"/>
    <xf numFmtId="0" fontId="1" fillId="2" borderId="1" xfId="0" applyFont="1" applyFill="1" applyBorder="1" applyAlignment="1">
      <alignment horizontal="center"/>
    </xf>
    <xf numFmtId="0" fontId="0" fillId="12" borderId="1" xfId="0" applyFill="1" applyBorder="1" applyAlignment="1">
      <alignment horizontal="center"/>
    </xf>
    <xf numFmtId="0" fontId="1" fillId="11" borderId="1" xfId="0" applyFont="1" applyFill="1" applyBorder="1" applyAlignment="1">
      <alignment horizontal="center"/>
    </xf>
    <xf numFmtId="0" fontId="1" fillId="11" borderId="8" xfId="0" applyFont="1" applyFill="1" applyBorder="1" applyAlignment="1">
      <alignment horizontal="center"/>
    </xf>
    <xf numFmtId="0" fontId="1" fillId="11" borderId="9" xfId="0" applyFont="1" applyFill="1" applyBorder="1" applyAlignment="1">
      <alignment horizontal="center"/>
    </xf>
    <xf numFmtId="0" fontId="1" fillId="11" borderId="10" xfId="0" applyFont="1" applyFill="1" applyBorder="1" applyAlignment="1">
      <alignment horizontal="center"/>
    </xf>
    <xf numFmtId="0" fontId="1" fillId="0" borderId="3" xfId="0" applyFont="1" applyBorder="1"/>
    <xf numFmtId="0" fontId="0" fillId="0" borderId="3" xfId="0" applyBorder="1"/>
    <xf numFmtId="0" fontId="1" fillId="0" borderId="1" xfId="0" applyFont="1" applyBorder="1"/>
    <xf numFmtId="0" fontId="1" fillId="11" borderId="8" xfId="0" applyFont="1" applyFill="1" applyBorder="1" applyAlignment="1">
      <alignment horizontal="right" wrapText="1"/>
    </xf>
    <xf numFmtId="0" fontId="1" fillId="11" borderId="9" xfId="0" applyFont="1" applyFill="1" applyBorder="1" applyAlignment="1">
      <alignment horizontal="right" wrapText="1"/>
    </xf>
    <xf numFmtId="0" fontId="0" fillId="0" borderId="10" xfId="0" applyBorder="1"/>
    <xf numFmtId="0" fontId="0" fillId="0" borderId="9" xfId="0" applyBorder="1" applyAlignment="1">
      <alignment horizontal="right" wrapText="1"/>
    </xf>
    <xf numFmtId="0" fontId="0" fillId="0" borderId="10" xfId="0" applyBorder="1" applyAlignment="1">
      <alignment wrapText="1"/>
    </xf>
    <xf numFmtId="0" fontId="0" fillId="0" borderId="1" xfId="0" applyBorder="1" applyAlignment="1">
      <alignment horizontal="center"/>
    </xf>
    <xf numFmtId="0" fontId="0" fillId="12" borderId="8" xfId="0" applyFill="1" applyBorder="1" applyAlignment="1">
      <alignment horizontal="center"/>
    </xf>
    <xf numFmtId="0" fontId="0" fillId="12" borderId="10" xfId="0" applyFill="1" applyBorder="1" applyAlignment="1">
      <alignment horizontal="center"/>
    </xf>
    <xf numFmtId="0" fontId="0" fillId="2" borderId="1" xfId="0" applyFill="1" applyBorder="1" applyAlignment="1">
      <alignment horizontal="center"/>
    </xf>
    <xf numFmtId="0" fontId="1" fillId="7"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8"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 fillId="4" borderId="2" xfId="0" applyFont="1" applyFill="1" applyBorder="1" applyAlignment="1">
      <alignment horizontal="center" wrapText="1"/>
    </xf>
    <xf numFmtId="0" fontId="1" fillId="4" borderId="3" xfId="0" applyFont="1" applyFill="1" applyBorder="1" applyAlignment="1">
      <alignment horizontal="center" wrapText="1"/>
    </xf>
    <xf numFmtId="0" fontId="1" fillId="4" borderId="4" xfId="0" applyFont="1" applyFill="1" applyBorder="1" applyAlignment="1">
      <alignment horizontal="center" wrapText="1"/>
    </xf>
    <xf numFmtId="0" fontId="1" fillId="4" borderId="5" xfId="0" applyFont="1" applyFill="1" applyBorder="1" applyAlignment="1">
      <alignment horizontal="center" wrapText="1"/>
    </xf>
    <xf numFmtId="0" fontId="1" fillId="4" borderId="6" xfId="0" applyFont="1" applyFill="1" applyBorder="1" applyAlignment="1">
      <alignment horizontal="center" wrapText="1"/>
    </xf>
    <xf numFmtId="0" fontId="1" fillId="4" borderId="7" xfId="0" applyFont="1" applyFill="1" applyBorder="1" applyAlignment="1">
      <alignment horizontal="center" wrapText="1"/>
    </xf>
    <xf numFmtId="0" fontId="1" fillId="3" borderId="1"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Calced</a:t>
            </a:r>
            <a:r>
              <a:rPr lang="en-US" b="1" baseline="0"/>
              <a:t> </a:t>
            </a:r>
            <a:r>
              <a:rPr lang="en-US" b="1"/>
              <a:t>Temp</a:t>
            </a:r>
            <a:r>
              <a:rPr lang="en-US" b="1" baseline="0"/>
              <a:t> Increase vs Year For Rad Forcing Values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0"/>
          <c:tx>
            <c:v>7</c:v>
          </c:tx>
          <c:spPr>
            <a:ln w="28575" cap="rnd">
              <a:solidFill>
                <a:schemeClr val="accent5"/>
              </a:solidFill>
              <a:round/>
            </a:ln>
            <a:effectLst/>
          </c:spPr>
          <c:marker>
            <c:symbol val="none"/>
          </c:marker>
          <c:cat>
            <c:numRef>
              <c:f>AR6RF_Temp50!$AV$46:$BC$46</c:f>
              <c:numCache>
                <c:formatCode>General</c:formatCode>
                <c:ptCount val="8"/>
                <c:pt idx="0">
                  <c:v>2030</c:v>
                </c:pt>
                <c:pt idx="1">
                  <c:v>2040</c:v>
                </c:pt>
                <c:pt idx="2">
                  <c:v>2050</c:v>
                </c:pt>
                <c:pt idx="3">
                  <c:v>2060</c:v>
                </c:pt>
                <c:pt idx="4">
                  <c:v>2070</c:v>
                </c:pt>
                <c:pt idx="5">
                  <c:v>2080</c:v>
                </c:pt>
                <c:pt idx="6">
                  <c:v>2090</c:v>
                </c:pt>
                <c:pt idx="7">
                  <c:v>2100</c:v>
                </c:pt>
              </c:numCache>
            </c:numRef>
          </c:cat>
          <c:val>
            <c:numRef>
              <c:f>AR6RF_Temp50!$AV$51:$BC$51</c:f>
              <c:numCache>
                <c:formatCode>0.00</c:formatCode>
                <c:ptCount val="8"/>
                <c:pt idx="0">
                  <c:v>2.2293228332765094</c:v>
                </c:pt>
                <c:pt idx="1">
                  <c:v>2.6425936741893121</c:v>
                </c:pt>
                <c:pt idx="2">
                  <c:v>2.9616362295220009</c:v>
                </c:pt>
                <c:pt idx="3">
                  <c:v>3.2276901073705679</c:v>
                </c:pt>
                <c:pt idx="4">
                  <c:v>3.3709901898389112</c:v>
                </c:pt>
                <c:pt idx="5">
                  <c:v>3.4968934782614296</c:v>
                </c:pt>
                <c:pt idx="6">
                  <c:v>3.6104224401342035</c:v>
                </c:pt>
                <c:pt idx="7">
                  <c:v>3.7066519789770798</c:v>
                </c:pt>
              </c:numCache>
            </c:numRef>
          </c:val>
          <c:smooth val="0"/>
          <c:extLst>
            <c:ext xmlns:c16="http://schemas.microsoft.com/office/drawing/2014/chart" uri="{C3380CC4-5D6E-409C-BE32-E72D297353CC}">
              <c16:uniqueId val="{00000000-1D8A-44F4-BBD4-52976EE5132C}"/>
            </c:ext>
          </c:extLst>
        </c:ser>
        <c:ser>
          <c:idx val="3"/>
          <c:order val="1"/>
          <c:tx>
            <c:v>6</c:v>
          </c:tx>
          <c:spPr>
            <a:ln w="28575" cap="rnd">
              <a:solidFill>
                <a:schemeClr val="accent4"/>
              </a:solidFill>
              <a:round/>
            </a:ln>
            <a:effectLst/>
          </c:spPr>
          <c:marker>
            <c:symbol val="none"/>
          </c:marker>
          <c:cat>
            <c:numRef>
              <c:f>AR6RF_Temp50!$AV$46:$BC$46</c:f>
              <c:numCache>
                <c:formatCode>General</c:formatCode>
                <c:ptCount val="8"/>
                <c:pt idx="0">
                  <c:v>2030</c:v>
                </c:pt>
                <c:pt idx="1">
                  <c:v>2040</c:v>
                </c:pt>
                <c:pt idx="2">
                  <c:v>2050</c:v>
                </c:pt>
                <c:pt idx="3">
                  <c:v>2060</c:v>
                </c:pt>
                <c:pt idx="4">
                  <c:v>2070</c:v>
                </c:pt>
                <c:pt idx="5">
                  <c:v>2080</c:v>
                </c:pt>
                <c:pt idx="6">
                  <c:v>2090</c:v>
                </c:pt>
                <c:pt idx="7">
                  <c:v>2100</c:v>
                </c:pt>
              </c:numCache>
            </c:numRef>
          </c:cat>
          <c:val>
            <c:numRef>
              <c:f>AR6RF_Temp50!$AV$50:$BC$50</c:f>
              <c:numCache>
                <c:formatCode>0.00</c:formatCode>
                <c:ptCount val="8"/>
                <c:pt idx="0">
                  <c:v>2.2007657395646585</c:v>
                </c:pt>
                <c:pt idx="1">
                  <c:v>2.4621483959896295</c:v>
                </c:pt>
                <c:pt idx="2">
                  <c:v>2.6722916329398814</c:v>
                </c:pt>
                <c:pt idx="3">
                  <c:v>2.851603741211727</c:v>
                </c:pt>
                <c:pt idx="4">
                  <c:v>2.9620039702893948</c:v>
                </c:pt>
                <c:pt idx="5">
                  <c:v>3.0545539261445001</c:v>
                </c:pt>
                <c:pt idx="6">
                  <c:v>3.1387703380992051</c:v>
                </c:pt>
                <c:pt idx="7">
                  <c:v>3.2113435385594982</c:v>
                </c:pt>
              </c:numCache>
            </c:numRef>
          </c:val>
          <c:smooth val="0"/>
          <c:extLst>
            <c:ext xmlns:c16="http://schemas.microsoft.com/office/drawing/2014/chart" uri="{C3380CC4-5D6E-409C-BE32-E72D297353CC}">
              <c16:uniqueId val="{00000001-1D8A-44F4-BBD4-52976EE5132C}"/>
            </c:ext>
          </c:extLst>
        </c:ser>
        <c:ser>
          <c:idx val="2"/>
          <c:order val="2"/>
          <c:tx>
            <c:v>5</c:v>
          </c:tx>
          <c:spPr>
            <a:ln w="28575" cap="rnd">
              <a:solidFill>
                <a:schemeClr val="accent3"/>
              </a:solidFill>
              <a:round/>
            </a:ln>
            <a:effectLst/>
          </c:spPr>
          <c:marker>
            <c:symbol val="none"/>
          </c:marker>
          <c:cat>
            <c:numRef>
              <c:f>AR6RF_Temp50!$AV$46:$BC$46</c:f>
              <c:numCache>
                <c:formatCode>General</c:formatCode>
                <c:ptCount val="8"/>
                <c:pt idx="0">
                  <c:v>2030</c:v>
                </c:pt>
                <c:pt idx="1">
                  <c:v>2040</c:v>
                </c:pt>
                <c:pt idx="2">
                  <c:v>2050</c:v>
                </c:pt>
                <c:pt idx="3">
                  <c:v>2060</c:v>
                </c:pt>
                <c:pt idx="4">
                  <c:v>2070</c:v>
                </c:pt>
                <c:pt idx="5">
                  <c:v>2080</c:v>
                </c:pt>
                <c:pt idx="6">
                  <c:v>2090</c:v>
                </c:pt>
                <c:pt idx="7">
                  <c:v>2100</c:v>
                </c:pt>
              </c:numCache>
            </c:numRef>
          </c:cat>
          <c:val>
            <c:numRef>
              <c:f>AR6RF_Temp50!$AV$49:$BC$49</c:f>
              <c:numCache>
                <c:formatCode>0.00</c:formatCode>
                <c:ptCount val="8"/>
                <c:pt idx="0">
                  <c:v>2.065019320411638</c:v>
                </c:pt>
                <c:pt idx="1">
                  <c:v>2.2127618523512651</c:v>
                </c:pt>
                <c:pt idx="2">
                  <c:v>2.3395093437583609</c:v>
                </c:pt>
                <c:pt idx="3">
                  <c:v>2.4516245675903665</c:v>
                </c:pt>
                <c:pt idx="4">
                  <c:v>2.5323331106859013</c:v>
                </c:pt>
                <c:pt idx="5">
                  <c:v>2.5961882034611166</c:v>
                </c:pt>
                <c:pt idx="6">
                  <c:v>2.6558315080368291</c:v>
                </c:pt>
                <c:pt idx="7">
                  <c:v>2.7091894083211741</c:v>
                </c:pt>
              </c:numCache>
            </c:numRef>
          </c:val>
          <c:smooth val="0"/>
          <c:extLst>
            <c:ext xmlns:c16="http://schemas.microsoft.com/office/drawing/2014/chart" uri="{C3380CC4-5D6E-409C-BE32-E72D297353CC}">
              <c16:uniqueId val="{00000002-1D8A-44F4-BBD4-52976EE5132C}"/>
            </c:ext>
          </c:extLst>
        </c:ser>
        <c:ser>
          <c:idx val="1"/>
          <c:order val="3"/>
          <c:tx>
            <c:v>4</c:v>
          </c:tx>
          <c:spPr>
            <a:ln w="28575" cap="rnd">
              <a:solidFill>
                <a:schemeClr val="accent2"/>
              </a:solidFill>
              <a:round/>
            </a:ln>
            <a:effectLst/>
          </c:spPr>
          <c:marker>
            <c:symbol val="none"/>
          </c:marker>
          <c:cat>
            <c:numRef>
              <c:f>AR6RF_Temp50!$AV$46:$BC$46</c:f>
              <c:numCache>
                <c:formatCode>General</c:formatCode>
                <c:ptCount val="8"/>
                <c:pt idx="0">
                  <c:v>2030</c:v>
                </c:pt>
                <c:pt idx="1">
                  <c:v>2040</c:v>
                </c:pt>
                <c:pt idx="2">
                  <c:v>2050</c:v>
                </c:pt>
                <c:pt idx="3">
                  <c:v>2060</c:v>
                </c:pt>
                <c:pt idx="4">
                  <c:v>2070</c:v>
                </c:pt>
                <c:pt idx="5">
                  <c:v>2080</c:v>
                </c:pt>
                <c:pt idx="6">
                  <c:v>2090</c:v>
                </c:pt>
                <c:pt idx="7">
                  <c:v>2100</c:v>
                </c:pt>
              </c:numCache>
            </c:numRef>
          </c:cat>
          <c:val>
            <c:numRef>
              <c:f>AR6RF_Temp50!$AV$48:$BC$48</c:f>
              <c:numCache>
                <c:formatCode>0.00</c:formatCode>
                <c:ptCount val="8"/>
                <c:pt idx="0">
                  <c:v>1.8220835758174478</c:v>
                </c:pt>
                <c:pt idx="1">
                  <c:v>1.8944340432742184</c:v>
                </c:pt>
                <c:pt idx="2">
                  <c:v>1.9632893619774408</c:v>
                </c:pt>
                <c:pt idx="3">
                  <c:v>2.0277525865064887</c:v>
                </c:pt>
                <c:pt idx="4">
                  <c:v>2.0819776110284303</c:v>
                </c:pt>
                <c:pt idx="5">
                  <c:v>2.1217963102112791</c:v>
                </c:pt>
                <c:pt idx="6">
                  <c:v>2.1616059499470768</c:v>
                </c:pt>
                <c:pt idx="7">
                  <c:v>2.2001895882621065</c:v>
                </c:pt>
              </c:numCache>
            </c:numRef>
          </c:val>
          <c:smooth val="0"/>
          <c:extLst>
            <c:ext xmlns:c16="http://schemas.microsoft.com/office/drawing/2014/chart" uri="{C3380CC4-5D6E-409C-BE32-E72D297353CC}">
              <c16:uniqueId val="{00000003-1D8A-44F4-BBD4-52976EE5132C}"/>
            </c:ext>
          </c:extLst>
        </c:ser>
        <c:ser>
          <c:idx val="0"/>
          <c:order val="4"/>
          <c:tx>
            <c:v>3 W/m-2</c:v>
          </c:tx>
          <c:spPr>
            <a:ln w="28575" cap="rnd">
              <a:solidFill>
                <a:schemeClr val="accent1"/>
              </a:solidFill>
              <a:round/>
            </a:ln>
            <a:effectLst/>
          </c:spPr>
          <c:marker>
            <c:symbol val="none"/>
          </c:marker>
          <c:cat>
            <c:numRef>
              <c:f>AR6RF_Temp50!$AV$46:$BC$46</c:f>
              <c:numCache>
                <c:formatCode>General</c:formatCode>
                <c:ptCount val="8"/>
                <c:pt idx="0">
                  <c:v>2030</c:v>
                </c:pt>
                <c:pt idx="1">
                  <c:v>2040</c:v>
                </c:pt>
                <c:pt idx="2">
                  <c:v>2050</c:v>
                </c:pt>
                <c:pt idx="3">
                  <c:v>2060</c:v>
                </c:pt>
                <c:pt idx="4">
                  <c:v>2070</c:v>
                </c:pt>
                <c:pt idx="5">
                  <c:v>2080</c:v>
                </c:pt>
                <c:pt idx="6">
                  <c:v>2090</c:v>
                </c:pt>
                <c:pt idx="7">
                  <c:v>2100</c:v>
                </c:pt>
              </c:numCache>
            </c:numRef>
          </c:cat>
          <c:val>
            <c:numRef>
              <c:f>AR6RF_Temp50!$AV$47:$BC$47</c:f>
              <c:numCache>
                <c:formatCode>0.00</c:formatCode>
                <c:ptCount val="8"/>
                <c:pt idx="0">
                  <c:v>1.4719585057820872</c:v>
                </c:pt>
                <c:pt idx="1">
                  <c:v>1.5071649687584898</c:v>
                </c:pt>
                <c:pt idx="2">
                  <c:v>1.5436316875971205</c:v>
                </c:pt>
                <c:pt idx="3">
                  <c:v>1.5799877979600923</c:v>
                </c:pt>
                <c:pt idx="4">
                  <c:v>1.6109374713169815</c:v>
                </c:pt>
                <c:pt idx="5">
                  <c:v>1.6313782463949875</c:v>
                </c:pt>
                <c:pt idx="6">
                  <c:v>1.6560936638299464</c:v>
                </c:pt>
                <c:pt idx="7">
                  <c:v>1.6843440783822963</c:v>
                </c:pt>
              </c:numCache>
            </c:numRef>
          </c:val>
          <c:smooth val="0"/>
          <c:extLst>
            <c:ext xmlns:c16="http://schemas.microsoft.com/office/drawing/2014/chart" uri="{C3380CC4-5D6E-409C-BE32-E72D297353CC}">
              <c16:uniqueId val="{00000004-1D8A-44F4-BBD4-52976EE5132C}"/>
            </c:ext>
          </c:extLst>
        </c:ser>
        <c:dLbls>
          <c:showLegendKey val="0"/>
          <c:showVal val="0"/>
          <c:showCatName val="0"/>
          <c:showSerName val="0"/>
          <c:showPercent val="0"/>
          <c:showBubbleSize val="0"/>
        </c:dLbls>
        <c:smooth val="0"/>
        <c:axId val="1051984888"/>
        <c:axId val="1051983088"/>
      </c:lineChart>
      <c:catAx>
        <c:axId val="1051984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051983088"/>
        <c:crosses val="autoZero"/>
        <c:auto val="1"/>
        <c:lblAlgn val="ctr"/>
        <c:lblOffset val="100"/>
        <c:noMultiLvlLbl val="0"/>
      </c:catAx>
      <c:valAx>
        <c:axId val="105198308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0519848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Calced</a:t>
            </a:r>
            <a:r>
              <a:rPr lang="en-US" b="1" baseline="0"/>
              <a:t> </a:t>
            </a:r>
            <a:r>
              <a:rPr lang="en-US" b="1"/>
              <a:t>Temp</a:t>
            </a:r>
            <a:r>
              <a:rPr lang="en-US" b="1" baseline="0"/>
              <a:t> Increase vs Year For Rad Forcing Values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0"/>
          <c:tx>
            <c:v>7</c:v>
          </c:tx>
          <c:spPr>
            <a:ln w="28575" cap="rnd">
              <a:solidFill>
                <a:schemeClr val="accent5"/>
              </a:solidFill>
              <a:round/>
            </a:ln>
            <a:effectLst/>
          </c:spPr>
          <c:marker>
            <c:symbol val="none"/>
          </c:marker>
          <c:cat>
            <c:numRef>
              <c:f>AR6RF_Temp67!$AW$46:$BD$46</c:f>
              <c:numCache>
                <c:formatCode>General</c:formatCode>
                <c:ptCount val="8"/>
                <c:pt idx="0">
                  <c:v>2030</c:v>
                </c:pt>
                <c:pt idx="1">
                  <c:v>2040</c:v>
                </c:pt>
                <c:pt idx="2">
                  <c:v>2050</c:v>
                </c:pt>
                <c:pt idx="3">
                  <c:v>2060</c:v>
                </c:pt>
                <c:pt idx="4">
                  <c:v>2070</c:v>
                </c:pt>
                <c:pt idx="5">
                  <c:v>2080</c:v>
                </c:pt>
                <c:pt idx="6">
                  <c:v>2090</c:v>
                </c:pt>
                <c:pt idx="7">
                  <c:v>2100</c:v>
                </c:pt>
              </c:numCache>
            </c:numRef>
          </c:cat>
          <c:val>
            <c:numRef>
              <c:f>AR6RF_Temp67!$AW$51:$BD$51</c:f>
              <c:numCache>
                <c:formatCode>0.00</c:formatCode>
                <c:ptCount val="8"/>
                <c:pt idx="0">
                  <c:v>2.449161998258361</c:v>
                </c:pt>
                <c:pt idx="1">
                  <c:v>2.794984419713102</c:v>
                </c:pt>
                <c:pt idx="2">
                  <c:v>3.0549281099318284</c:v>
                </c:pt>
                <c:pt idx="3">
                  <c:v>3.3883565695305711</c:v>
                </c:pt>
                <c:pt idx="4">
                  <c:v>3.5550668930820359</c:v>
                </c:pt>
                <c:pt idx="5">
                  <c:v>3.6883186118822997</c:v>
                </c:pt>
                <c:pt idx="6">
                  <c:v>3.8068973241756936</c:v>
                </c:pt>
                <c:pt idx="7">
                  <c:v>3.912564581878156</c:v>
                </c:pt>
              </c:numCache>
            </c:numRef>
          </c:val>
          <c:smooth val="0"/>
          <c:extLst>
            <c:ext xmlns:c16="http://schemas.microsoft.com/office/drawing/2014/chart" uri="{C3380CC4-5D6E-409C-BE32-E72D297353CC}">
              <c16:uniqueId val="{00000000-F8AF-4A21-A2B2-F8A2BA096997}"/>
            </c:ext>
          </c:extLst>
        </c:ser>
        <c:ser>
          <c:idx val="3"/>
          <c:order val="1"/>
          <c:tx>
            <c:v>6</c:v>
          </c:tx>
          <c:spPr>
            <a:ln w="28575" cap="rnd">
              <a:solidFill>
                <a:schemeClr val="accent4"/>
              </a:solidFill>
              <a:round/>
            </a:ln>
            <a:effectLst/>
          </c:spPr>
          <c:marker>
            <c:symbol val="none"/>
          </c:marker>
          <c:cat>
            <c:numRef>
              <c:f>AR6RF_Temp67!$AW$46:$BD$46</c:f>
              <c:numCache>
                <c:formatCode>General</c:formatCode>
                <c:ptCount val="8"/>
                <c:pt idx="0">
                  <c:v>2030</c:v>
                </c:pt>
                <c:pt idx="1">
                  <c:v>2040</c:v>
                </c:pt>
                <c:pt idx="2">
                  <c:v>2050</c:v>
                </c:pt>
                <c:pt idx="3">
                  <c:v>2060</c:v>
                </c:pt>
                <c:pt idx="4">
                  <c:v>2070</c:v>
                </c:pt>
                <c:pt idx="5">
                  <c:v>2080</c:v>
                </c:pt>
                <c:pt idx="6">
                  <c:v>2090</c:v>
                </c:pt>
                <c:pt idx="7">
                  <c:v>2100</c:v>
                </c:pt>
              </c:numCache>
            </c:numRef>
          </c:cat>
          <c:val>
            <c:numRef>
              <c:f>AR6RF_Temp67!$AW$50:$BD$50</c:f>
              <c:numCache>
                <c:formatCode>0.00</c:formatCode>
                <c:ptCount val="8"/>
                <c:pt idx="0">
                  <c:v>2.3372863283553755</c:v>
                </c:pt>
                <c:pt idx="1">
                  <c:v>2.5780461590011039</c:v>
                </c:pt>
                <c:pt idx="2">
                  <c:v>2.7688417651887747</c:v>
                </c:pt>
                <c:pt idx="3">
                  <c:v>2.9891903526334929</c:v>
                </c:pt>
                <c:pt idx="4">
                  <c:v>3.1177497652539059</c:v>
                </c:pt>
                <c:pt idx="5">
                  <c:v>3.219614568115218</c:v>
                </c:pt>
                <c:pt idx="6">
                  <c:v>3.3102388061521486</c:v>
                </c:pt>
                <c:pt idx="7">
                  <c:v>3.39138326052531</c:v>
                </c:pt>
              </c:numCache>
            </c:numRef>
          </c:val>
          <c:smooth val="0"/>
          <c:extLst>
            <c:ext xmlns:c16="http://schemas.microsoft.com/office/drawing/2014/chart" uri="{C3380CC4-5D6E-409C-BE32-E72D297353CC}">
              <c16:uniqueId val="{00000001-F8AF-4A21-A2B2-F8A2BA096997}"/>
            </c:ext>
          </c:extLst>
        </c:ser>
        <c:ser>
          <c:idx val="2"/>
          <c:order val="2"/>
          <c:tx>
            <c:v>5</c:v>
          </c:tx>
          <c:spPr>
            <a:ln w="28575" cap="rnd">
              <a:solidFill>
                <a:schemeClr val="accent3"/>
              </a:solidFill>
              <a:round/>
            </a:ln>
            <a:effectLst/>
          </c:spPr>
          <c:marker>
            <c:symbol val="none"/>
          </c:marker>
          <c:cat>
            <c:numRef>
              <c:f>AR6RF_Temp67!$AW$46:$BD$46</c:f>
              <c:numCache>
                <c:formatCode>General</c:formatCode>
                <c:ptCount val="8"/>
                <c:pt idx="0">
                  <c:v>2030</c:v>
                </c:pt>
                <c:pt idx="1">
                  <c:v>2040</c:v>
                </c:pt>
                <c:pt idx="2">
                  <c:v>2050</c:v>
                </c:pt>
                <c:pt idx="3">
                  <c:v>2060</c:v>
                </c:pt>
                <c:pt idx="4">
                  <c:v>2070</c:v>
                </c:pt>
                <c:pt idx="5">
                  <c:v>2080</c:v>
                </c:pt>
                <c:pt idx="6">
                  <c:v>2090</c:v>
                </c:pt>
                <c:pt idx="7">
                  <c:v>2100</c:v>
                </c:pt>
              </c:numCache>
            </c:numRef>
          </c:cat>
          <c:val>
            <c:numRef>
              <c:f>AR6RF_Temp67!$AW$49:$BD$49</c:f>
              <c:numCache>
                <c:formatCode>0.00</c:formatCode>
                <c:ptCount val="8"/>
                <c:pt idx="0">
                  <c:v>2.145104745166293</c:v>
                </c:pt>
                <c:pt idx="1">
                  <c:v>2.3012647261720081</c:v>
                </c:pt>
                <c:pt idx="2">
                  <c:v>2.4335949335046072</c:v>
                </c:pt>
                <c:pt idx="3">
                  <c:v>2.5672565740241873</c:v>
                </c:pt>
                <c:pt idx="4">
                  <c:v>2.6616349423494938</c:v>
                </c:pt>
                <c:pt idx="5">
                  <c:v>2.7352032892136848</c:v>
                </c:pt>
                <c:pt idx="6">
                  <c:v>2.80213927928583</c:v>
                </c:pt>
                <c:pt idx="7">
                  <c:v>2.8634131596863908</c:v>
                </c:pt>
              </c:numCache>
            </c:numRef>
          </c:val>
          <c:smooth val="0"/>
          <c:extLst>
            <c:ext xmlns:c16="http://schemas.microsoft.com/office/drawing/2014/chart" uri="{C3380CC4-5D6E-409C-BE32-E72D297353CC}">
              <c16:uniqueId val="{00000002-F8AF-4A21-A2B2-F8A2BA096997}"/>
            </c:ext>
          </c:extLst>
        </c:ser>
        <c:ser>
          <c:idx val="1"/>
          <c:order val="3"/>
          <c:tx>
            <c:v>4</c:v>
          </c:tx>
          <c:spPr>
            <a:ln w="28575" cap="rnd">
              <a:solidFill>
                <a:schemeClr val="accent2"/>
              </a:solidFill>
              <a:round/>
            </a:ln>
            <a:effectLst/>
          </c:spPr>
          <c:marker>
            <c:symbol val="none"/>
          </c:marker>
          <c:cat>
            <c:numRef>
              <c:f>AR6RF_Temp67!$AW$46:$BD$46</c:f>
              <c:numCache>
                <c:formatCode>General</c:formatCode>
                <c:ptCount val="8"/>
                <c:pt idx="0">
                  <c:v>2030</c:v>
                </c:pt>
                <c:pt idx="1">
                  <c:v>2040</c:v>
                </c:pt>
                <c:pt idx="2">
                  <c:v>2050</c:v>
                </c:pt>
                <c:pt idx="3">
                  <c:v>2060</c:v>
                </c:pt>
                <c:pt idx="4">
                  <c:v>2070</c:v>
                </c:pt>
                <c:pt idx="5">
                  <c:v>2080</c:v>
                </c:pt>
                <c:pt idx="6">
                  <c:v>2090</c:v>
                </c:pt>
                <c:pt idx="7">
                  <c:v>2100</c:v>
                </c:pt>
              </c:numCache>
            </c:numRef>
          </c:cat>
          <c:val>
            <c:numRef>
              <c:f>AR6RF_Temp67!$AW$48:$BD$48</c:f>
              <c:numCache>
                <c:formatCode>0.00</c:formatCode>
                <c:ptCount val="8"/>
                <c:pt idx="0">
                  <c:v>1.8726172486911139</c:v>
                </c:pt>
                <c:pt idx="1">
                  <c:v>1.9646401212258129</c:v>
                </c:pt>
                <c:pt idx="2">
                  <c:v>2.0491876148793255</c:v>
                </c:pt>
                <c:pt idx="3">
                  <c:v>2.1225552337026539</c:v>
                </c:pt>
                <c:pt idx="4">
                  <c:v>2.1867224243688002</c:v>
                </c:pt>
                <c:pt idx="5">
                  <c:v>2.2350847751777025</c:v>
                </c:pt>
                <c:pt idx="6">
                  <c:v>2.2825987435767368</c:v>
                </c:pt>
                <c:pt idx="7">
                  <c:v>2.3286542793613991</c:v>
                </c:pt>
              </c:numCache>
            </c:numRef>
          </c:val>
          <c:smooth val="0"/>
          <c:extLst>
            <c:ext xmlns:c16="http://schemas.microsoft.com/office/drawing/2014/chart" uri="{C3380CC4-5D6E-409C-BE32-E72D297353CC}">
              <c16:uniqueId val="{00000003-F8AF-4A21-A2B2-F8A2BA096997}"/>
            </c:ext>
          </c:extLst>
        </c:ser>
        <c:ser>
          <c:idx val="0"/>
          <c:order val="4"/>
          <c:tx>
            <c:v>3 W/m-2</c:v>
          </c:tx>
          <c:spPr>
            <a:ln w="28575" cap="rnd">
              <a:solidFill>
                <a:schemeClr val="accent1"/>
              </a:solidFill>
              <a:round/>
            </a:ln>
            <a:effectLst/>
          </c:spPr>
          <c:marker>
            <c:symbol val="none"/>
          </c:marker>
          <c:cat>
            <c:numRef>
              <c:f>AR6RF_Temp67!$AW$46:$BD$46</c:f>
              <c:numCache>
                <c:formatCode>General</c:formatCode>
                <c:ptCount val="8"/>
                <c:pt idx="0">
                  <c:v>2030</c:v>
                </c:pt>
                <c:pt idx="1">
                  <c:v>2040</c:v>
                </c:pt>
                <c:pt idx="2">
                  <c:v>2050</c:v>
                </c:pt>
                <c:pt idx="3">
                  <c:v>2060</c:v>
                </c:pt>
                <c:pt idx="4">
                  <c:v>2070</c:v>
                </c:pt>
                <c:pt idx="5">
                  <c:v>2080</c:v>
                </c:pt>
                <c:pt idx="6">
                  <c:v>2090</c:v>
                </c:pt>
                <c:pt idx="7">
                  <c:v>2100</c:v>
                </c:pt>
              </c:numCache>
            </c:numRef>
          </c:cat>
          <c:val>
            <c:numRef>
              <c:f>AR6RF_Temp67!$AW$47:$BD$47</c:f>
              <c:numCache>
                <c:formatCode>0.00</c:formatCode>
                <c:ptCount val="8"/>
                <c:pt idx="0">
                  <c:v>1.5198238389298386</c:v>
                </c:pt>
                <c:pt idx="1">
                  <c:v>1.5681723441625195</c:v>
                </c:pt>
                <c:pt idx="2">
                  <c:v>1.6156198093129297</c:v>
                </c:pt>
                <c:pt idx="3">
                  <c:v>1.6550863316688922</c:v>
                </c:pt>
                <c:pt idx="4">
                  <c:v>1.693012211311824</c:v>
                </c:pt>
                <c:pt idx="5">
                  <c:v>1.7192590260072695</c:v>
                </c:pt>
                <c:pt idx="6">
                  <c:v>1.7516171990248699</c:v>
                </c:pt>
                <c:pt idx="7">
                  <c:v>1.7871066195503345</c:v>
                </c:pt>
              </c:numCache>
            </c:numRef>
          </c:val>
          <c:smooth val="0"/>
          <c:extLst>
            <c:ext xmlns:c16="http://schemas.microsoft.com/office/drawing/2014/chart" uri="{C3380CC4-5D6E-409C-BE32-E72D297353CC}">
              <c16:uniqueId val="{00000004-F8AF-4A21-A2B2-F8A2BA096997}"/>
            </c:ext>
          </c:extLst>
        </c:ser>
        <c:dLbls>
          <c:showLegendKey val="0"/>
          <c:showVal val="0"/>
          <c:showCatName val="0"/>
          <c:showSerName val="0"/>
          <c:showPercent val="0"/>
          <c:showBubbleSize val="0"/>
        </c:dLbls>
        <c:smooth val="0"/>
        <c:axId val="1051984888"/>
        <c:axId val="1051983088"/>
      </c:lineChart>
      <c:catAx>
        <c:axId val="1051984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051983088"/>
        <c:crosses val="autoZero"/>
        <c:auto val="1"/>
        <c:lblAlgn val="ctr"/>
        <c:lblOffset val="100"/>
        <c:noMultiLvlLbl val="0"/>
      </c:catAx>
      <c:valAx>
        <c:axId val="105198308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0519848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Calced</a:t>
            </a:r>
            <a:r>
              <a:rPr lang="en-US" b="1" baseline="0"/>
              <a:t> </a:t>
            </a:r>
            <a:r>
              <a:rPr lang="en-US" b="1"/>
              <a:t>Temp</a:t>
            </a:r>
            <a:r>
              <a:rPr lang="en-US" b="1" baseline="0"/>
              <a:t> Increase vs Year For Rad Forcing Values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0"/>
          <c:tx>
            <c:v>7</c:v>
          </c:tx>
          <c:spPr>
            <a:ln w="28575" cap="rnd">
              <a:solidFill>
                <a:schemeClr val="accent5"/>
              </a:solidFill>
              <a:round/>
            </a:ln>
            <a:effectLst/>
          </c:spPr>
          <c:marker>
            <c:symbol val="none"/>
          </c:marker>
          <c:cat>
            <c:numRef>
              <c:f>AR6RF_Temp83!$AV$46:$BC$46</c:f>
              <c:numCache>
                <c:formatCode>General</c:formatCode>
                <c:ptCount val="8"/>
                <c:pt idx="0">
                  <c:v>2030</c:v>
                </c:pt>
                <c:pt idx="1">
                  <c:v>2040</c:v>
                </c:pt>
                <c:pt idx="2">
                  <c:v>2050</c:v>
                </c:pt>
                <c:pt idx="3">
                  <c:v>2060</c:v>
                </c:pt>
                <c:pt idx="4">
                  <c:v>2070</c:v>
                </c:pt>
                <c:pt idx="5">
                  <c:v>2080</c:v>
                </c:pt>
                <c:pt idx="6">
                  <c:v>2090</c:v>
                </c:pt>
                <c:pt idx="7">
                  <c:v>2100</c:v>
                </c:pt>
              </c:numCache>
            </c:numRef>
          </c:cat>
          <c:val>
            <c:numRef>
              <c:f>AR6RF_Temp83!$AV$51:$BC$51</c:f>
              <c:numCache>
                <c:formatCode>0.00</c:formatCode>
                <c:ptCount val="8"/>
                <c:pt idx="0">
                  <c:v>2.4994714455513916</c:v>
                </c:pt>
                <c:pt idx="1">
                  <c:v>2.8837273783010735</c:v>
                </c:pt>
                <c:pt idx="2">
                  <c:v>3.17997993799086</c:v>
                </c:pt>
                <c:pt idx="3">
                  <c:v>3.5476570134890624</c:v>
                </c:pt>
                <c:pt idx="4">
                  <c:v>3.7509595123682762</c:v>
                </c:pt>
                <c:pt idx="5">
                  <c:v>3.9147915811780996</c:v>
                </c:pt>
                <c:pt idx="6">
                  <c:v>4.0635028454880207</c:v>
                </c:pt>
                <c:pt idx="7">
                  <c:v>4.1949005459304187</c:v>
                </c:pt>
              </c:numCache>
            </c:numRef>
          </c:val>
          <c:smooth val="0"/>
          <c:extLst>
            <c:ext xmlns:c16="http://schemas.microsoft.com/office/drawing/2014/chart" uri="{C3380CC4-5D6E-409C-BE32-E72D297353CC}">
              <c16:uniqueId val="{00000000-FFF3-4D94-BEFB-E7F840ECE534}"/>
            </c:ext>
          </c:extLst>
        </c:ser>
        <c:ser>
          <c:idx val="3"/>
          <c:order val="1"/>
          <c:tx>
            <c:v>6</c:v>
          </c:tx>
          <c:spPr>
            <a:ln w="28575" cap="rnd">
              <a:solidFill>
                <a:schemeClr val="accent4"/>
              </a:solidFill>
              <a:round/>
            </a:ln>
            <a:effectLst/>
          </c:spPr>
          <c:marker>
            <c:symbol val="none"/>
          </c:marker>
          <c:cat>
            <c:numRef>
              <c:f>AR6RF_Temp83!$AV$46:$BC$46</c:f>
              <c:numCache>
                <c:formatCode>General</c:formatCode>
                <c:ptCount val="8"/>
                <c:pt idx="0">
                  <c:v>2030</c:v>
                </c:pt>
                <c:pt idx="1">
                  <c:v>2040</c:v>
                </c:pt>
                <c:pt idx="2">
                  <c:v>2050</c:v>
                </c:pt>
                <c:pt idx="3">
                  <c:v>2060</c:v>
                </c:pt>
                <c:pt idx="4">
                  <c:v>2070</c:v>
                </c:pt>
                <c:pt idx="5">
                  <c:v>2080</c:v>
                </c:pt>
                <c:pt idx="6">
                  <c:v>2090</c:v>
                </c:pt>
                <c:pt idx="7">
                  <c:v>2100</c:v>
                </c:pt>
              </c:numCache>
            </c:numRef>
          </c:cat>
          <c:val>
            <c:numRef>
              <c:f>AR6RF_Temp83!$AV$50:$BC$50</c:f>
              <c:numCache>
                <c:formatCode>0.00</c:formatCode>
                <c:ptCount val="8"/>
                <c:pt idx="0">
                  <c:v>2.4247722369233307</c:v>
                </c:pt>
                <c:pt idx="1">
                  <c:v>2.6911409989753272</c:v>
                </c:pt>
                <c:pt idx="2">
                  <c:v>2.9071347079801049</c:v>
                </c:pt>
                <c:pt idx="3">
                  <c:v>3.1519793002391672</c:v>
                </c:pt>
                <c:pt idx="4">
                  <c:v>3.3062650664997717</c:v>
                </c:pt>
                <c:pt idx="5">
                  <c:v>3.4315237462502624</c:v>
                </c:pt>
                <c:pt idx="6">
                  <c:v>3.5464813118857696</c:v>
                </c:pt>
                <c:pt idx="7">
                  <c:v>3.6488031981636468</c:v>
                </c:pt>
              </c:numCache>
            </c:numRef>
          </c:val>
          <c:smooth val="0"/>
          <c:extLst>
            <c:ext xmlns:c16="http://schemas.microsoft.com/office/drawing/2014/chart" uri="{C3380CC4-5D6E-409C-BE32-E72D297353CC}">
              <c16:uniqueId val="{00000001-FFF3-4D94-BEFB-E7F840ECE534}"/>
            </c:ext>
          </c:extLst>
        </c:ser>
        <c:ser>
          <c:idx val="2"/>
          <c:order val="2"/>
          <c:tx>
            <c:v>5</c:v>
          </c:tx>
          <c:spPr>
            <a:ln w="28575" cap="rnd">
              <a:solidFill>
                <a:schemeClr val="accent3"/>
              </a:solidFill>
              <a:round/>
            </a:ln>
            <a:effectLst/>
          </c:spPr>
          <c:marker>
            <c:symbol val="none"/>
          </c:marker>
          <c:cat>
            <c:numRef>
              <c:f>AR6RF_Temp83!$AV$46:$BC$46</c:f>
              <c:numCache>
                <c:formatCode>General</c:formatCode>
                <c:ptCount val="8"/>
                <c:pt idx="0">
                  <c:v>2030</c:v>
                </c:pt>
                <c:pt idx="1">
                  <c:v>2040</c:v>
                </c:pt>
                <c:pt idx="2">
                  <c:v>2050</c:v>
                </c:pt>
                <c:pt idx="3">
                  <c:v>2060</c:v>
                </c:pt>
                <c:pt idx="4">
                  <c:v>2070</c:v>
                </c:pt>
                <c:pt idx="5">
                  <c:v>2080</c:v>
                </c:pt>
                <c:pt idx="6">
                  <c:v>2090</c:v>
                </c:pt>
                <c:pt idx="7">
                  <c:v>2100</c:v>
                </c:pt>
              </c:numCache>
            </c:numRef>
          </c:cat>
          <c:val>
            <c:numRef>
              <c:f>AR6RF_Temp83!$AV$49:$BC$49</c:f>
              <c:numCache>
                <c:formatCode>0.00</c:formatCode>
                <c:ptCount val="8"/>
                <c:pt idx="0">
                  <c:v>2.2446791182809989</c:v>
                </c:pt>
                <c:pt idx="1">
                  <c:v>2.4199969613910639</c:v>
                </c:pt>
                <c:pt idx="2">
                  <c:v>2.5710496813188244</c:v>
                </c:pt>
                <c:pt idx="3">
                  <c:v>2.7236249182949583</c:v>
                </c:pt>
                <c:pt idx="4">
                  <c:v>2.8360049672401275</c:v>
                </c:pt>
                <c:pt idx="5">
                  <c:v>2.9267928897719027</c:v>
                </c:pt>
                <c:pt idx="6">
                  <c:v>3.0120207241145547</c:v>
                </c:pt>
                <c:pt idx="7">
                  <c:v>3.0894744344211023</c:v>
                </c:pt>
              </c:numCache>
            </c:numRef>
          </c:val>
          <c:smooth val="0"/>
          <c:extLst>
            <c:ext xmlns:c16="http://schemas.microsoft.com/office/drawing/2014/chart" uri="{C3380CC4-5D6E-409C-BE32-E72D297353CC}">
              <c16:uniqueId val="{00000002-FFF3-4D94-BEFB-E7F840ECE534}"/>
            </c:ext>
          </c:extLst>
        </c:ser>
        <c:ser>
          <c:idx val="1"/>
          <c:order val="3"/>
          <c:tx>
            <c:v>4</c:v>
          </c:tx>
          <c:spPr>
            <a:ln w="28575" cap="rnd">
              <a:solidFill>
                <a:schemeClr val="accent2"/>
              </a:solidFill>
              <a:round/>
            </a:ln>
            <a:effectLst/>
          </c:spPr>
          <c:marker>
            <c:symbol val="none"/>
          </c:marker>
          <c:cat>
            <c:numRef>
              <c:f>AR6RF_Temp83!$AV$46:$BC$46</c:f>
              <c:numCache>
                <c:formatCode>General</c:formatCode>
                <c:ptCount val="8"/>
                <c:pt idx="0">
                  <c:v>2030</c:v>
                </c:pt>
                <c:pt idx="1">
                  <c:v>2040</c:v>
                </c:pt>
                <c:pt idx="2">
                  <c:v>2050</c:v>
                </c:pt>
                <c:pt idx="3">
                  <c:v>2060</c:v>
                </c:pt>
                <c:pt idx="4">
                  <c:v>2070</c:v>
                </c:pt>
                <c:pt idx="5">
                  <c:v>2080</c:v>
                </c:pt>
                <c:pt idx="6">
                  <c:v>2090</c:v>
                </c:pt>
                <c:pt idx="7">
                  <c:v>2100</c:v>
                </c:pt>
              </c:numCache>
            </c:numRef>
          </c:cat>
          <c:val>
            <c:numRef>
              <c:f>AR6RF_Temp83!$AV$48:$BC$48</c:f>
              <c:numCache>
                <c:formatCode>0.00</c:formatCode>
                <c:ptCount val="8"/>
                <c:pt idx="0">
                  <c:v>1.9591920896243948</c:v>
                </c:pt>
                <c:pt idx="1">
                  <c:v>2.0702952655482818</c:v>
                </c:pt>
                <c:pt idx="2">
                  <c:v>2.1717248580070203</c:v>
                </c:pt>
                <c:pt idx="3">
                  <c:v>2.2625938676564359</c:v>
                </c:pt>
                <c:pt idx="4">
                  <c:v>2.3401792145893432</c:v>
                </c:pt>
                <c:pt idx="5">
                  <c:v>2.40059901174302</c:v>
                </c:pt>
                <c:pt idx="6">
                  <c:v>2.4601210821743771</c:v>
                </c:pt>
                <c:pt idx="7">
                  <c:v>2.5169142547027845</c:v>
                </c:pt>
              </c:numCache>
            </c:numRef>
          </c:val>
          <c:smooth val="0"/>
          <c:extLst>
            <c:ext xmlns:c16="http://schemas.microsoft.com/office/drawing/2014/chart" uri="{C3380CC4-5D6E-409C-BE32-E72D297353CC}">
              <c16:uniqueId val="{00000003-FFF3-4D94-BEFB-E7F840ECE534}"/>
            </c:ext>
          </c:extLst>
        </c:ser>
        <c:ser>
          <c:idx val="0"/>
          <c:order val="4"/>
          <c:tx>
            <c:v>3 W/m-2</c:v>
          </c:tx>
          <c:spPr>
            <a:ln w="28575" cap="rnd">
              <a:solidFill>
                <a:schemeClr val="accent1"/>
              </a:solidFill>
              <a:round/>
            </a:ln>
            <a:effectLst/>
          </c:spPr>
          <c:marker>
            <c:symbol val="none"/>
          </c:marker>
          <c:cat>
            <c:numRef>
              <c:f>AR6RF_Temp83!$AV$46:$BC$46</c:f>
              <c:numCache>
                <c:formatCode>General</c:formatCode>
                <c:ptCount val="8"/>
                <c:pt idx="0">
                  <c:v>2030</c:v>
                </c:pt>
                <c:pt idx="1">
                  <c:v>2040</c:v>
                </c:pt>
                <c:pt idx="2">
                  <c:v>2050</c:v>
                </c:pt>
                <c:pt idx="3">
                  <c:v>2060</c:v>
                </c:pt>
                <c:pt idx="4">
                  <c:v>2070</c:v>
                </c:pt>
                <c:pt idx="5">
                  <c:v>2080</c:v>
                </c:pt>
                <c:pt idx="6">
                  <c:v>2090</c:v>
                </c:pt>
                <c:pt idx="7">
                  <c:v>2100</c:v>
                </c:pt>
              </c:numCache>
            </c:numRef>
          </c:cat>
          <c:val>
            <c:numRef>
              <c:f>AR6RF_Temp83!$AV$47:$BC$47</c:f>
              <c:numCache>
                <c:formatCode>0.00</c:formatCode>
                <c:ptCount val="8"/>
                <c:pt idx="0">
                  <c:v>1.5683111509535195</c:v>
                </c:pt>
                <c:pt idx="1">
                  <c:v>1.6420359114469818</c:v>
                </c:pt>
                <c:pt idx="2">
                  <c:v>1.7091602380446913</c:v>
                </c:pt>
                <c:pt idx="3">
                  <c:v>1.7688861483236005</c:v>
                </c:pt>
                <c:pt idx="4">
                  <c:v>1.8187878085474187</c:v>
                </c:pt>
                <c:pt idx="5">
                  <c:v>1.8529421121636147</c:v>
                </c:pt>
                <c:pt idx="6">
                  <c:v>1.8907823860652366</c:v>
                </c:pt>
                <c:pt idx="7">
                  <c:v>1.9311226590086934</c:v>
                </c:pt>
              </c:numCache>
            </c:numRef>
          </c:val>
          <c:smooth val="0"/>
          <c:extLst>
            <c:ext xmlns:c16="http://schemas.microsoft.com/office/drawing/2014/chart" uri="{C3380CC4-5D6E-409C-BE32-E72D297353CC}">
              <c16:uniqueId val="{00000004-FFF3-4D94-BEFB-E7F840ECE534}"/>
            </c:ext>
          </c:extLst>
        </c:ser>
        <c:dLbls>
          <c:showLegendKey val="0"/>
          <c:showVal val="0"/>
          <c:showCatName val="0"/>
          <c:showSerName val="0"/>
          <c:showPercent val="0"/>
          <c:showBubbleSize val="0"/>
        </c:dLbls>
        <c:smooth val="0"/>
        <c:axId val="1051984888"/>
        <c:axId val="1051983088"/>
      </c:lineChart>
      <c:catAx>
        <c:axId val="1051984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051983088"/>
        <c:crosses val="autoZero"/>
        <c:auto val="1"/>
        <c:lblAlgn val="ctr"/>
        <c:lblOffset val="100"/>
        <c:noMultiLvlLbl val="0"/>
      </c:catAx>
      <c:valAx>
        <c:axId val="105198308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0519848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46</xdr:col>
      <xdr:colOff>0</xdr:colOff>
      <xdr:row>52</xdr:row>
      <xdr:rowOff>0</xdr:rowOff>
    </xdr:from>
    <xdr:to>
      <xdr:col>55</xdr:col>
      <xdr:colOff>666750</xdr:colOff>
      <xdr:row>64</xdr:row>
      <xdr:rowOff>185738</xdr:rowOff>
    </xdr:to>
    <xdr:graphicFrame macro="">
      <xdr:nvGraphicFramePr>
        <xdr:cNvPr id="2" name="Chart 1">
          <a:extLst>
            <a:ext uri="{FF2B5EF4-FFF2-40B4-BE49-F238E27FC236}">
              <a16:creationId xmlns:a16="http://schemas.microsoft.com/office/drawing/2014/main" id="{580F0B8B-632E-4231-9C41-BDCC4181F5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47</xdr:col>
      <xdr:colOff>0</xdr:colOff>
      <xdr:row>52</xdr:row>
      <xdr:rowOff>0</xdr:rowOff>
    </xdr:from>
    <xdr:to>
      <xdr:col>56</xdr:col>
      <xdr:colOff>666750</xdr:colOff>
      <xdr:row>64</xdr:row>
      <xdr:rowOff>185738</xdr:rowOff>
    </xdr:to>
    <xdr:graphicFrame macro="">
      <xdr:nvGraphicFramePr>
        <xdr:cNvPr id="7" name="Chart 6">
          <a:extLst>
            <a:ext uri="{FF2B5EF4-FFF2-40B4-BE49-F238E27FC236}">
              <a16:creationId xmlns:a16="http://schemas.microsoft.com/office/drawing/2014/main" id="{535E77D0-9CB5-4AD3-AD5D-34CC5EEB1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46</xdr:col>
      <xdr:colOff>0</xdr:colOff>
      <xdr:row>52</xdr:row>
      <xdr:rowOff>0</xdr:rowOff>
    </xdr:from>
    <xdr:to>
      <xdr:col>55</xdr:col>
      <xdr:colOff>666750</xdr:colOff>
      <xdr:row>64</xdr:row>
      <xdr:rowOff>185738</xdr:rowOff>
    </xdr:to>
    <xdr:graphicFrame macro="">
      <xdr:nvGraphicFramePr>
        <xdr:cNvPr id="2" name="Chart 1">
          <a:extLst>
            <a:ext uri="{FF2B5EF4-FFF2-40B4-BE49-F238E27FC236}">
              <a16:creationId xmlns:a16="http://schemas.microsoft.com/office/drawing/2014/main" id="{45C05A4A-7568-4BC6-8D37-52E7A3FBBB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bruce@chesdata.com" TargetMode="External"/><Relationship Id="rId1" Type="http://schemas.openxmlformats.org/officeDocument/2006/relationships/hyperlink" Target="https://chesdata.com/downloads/AR6FormulasFromData.xls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hesdata.com/downloads/AR6FormulasFromData.xls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chesdata.com/downloads/AR6FormulasFromData.xlsx"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chesdata.com/downloads/AR6FormulasFromData.xlsx" TargetMode="External"/><Relationship Id="rId1" Type="http://schemas.openxmlformats.org/officeDocument/2006/relationships/hyperlink" Target="https://chesdata.com/downloads/AR6FormulasFromData.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00BA9-2903-4CA5-A1E1-136F5618BDF9}">
  <sheetPr codeName="Sheet1"/>
  <dimension ref="A1:R35"/>
  <sheetViews>
    <sheetView tabSelected="1" workbookViewId="0">
      <selection activeCell="D3" sqref="D3"/>
    </sheetView>
  </sheetViews>
  <sheetFormatPr defaultRowHeight="15" x14ac:dyDescent="0.25"/>
  <cols>
    <col min="2" max="2" width="8" customWidth="1"/>
    <col min="3" max="3" width="10.42578125" customWidth="1"/>
    <col min="17" max="17" width="27.42578125" customWidth="1"/>
  </cols>
  <sheetData>
    <row r="1" spans="1:18" ht="11.25" customHeight="1" x14ac:dyDescent="0.25">
      <c r="A1" s="9" t="s">
        <v>42</v>
      </c>
    </row>
    <row r="2" spans="1:18" x14ac:dyDescent="0.25">
      <c r="A2" t="s">
        <v>41</v>
      </c>
      <c r="C2" s="33" t="s">
        <v>57</v>
      </c>
    </row>
    <row r="3" spans="1:18" x14ac:dyDescent="0.25">
      <c r="A3" t="str">
        <f>"November 3, 2025"</f>
        <v>November 3, 2025</v>
      </c>
    </row>
    <row r="4" spans="1:18" x14ac:dyDescent="0.25">
      <c r="A4" s="9"/>
    </row>
    <row r="5" spans="1:18" x14ac:dyDescent="0.25">
      <c r="A5" t="s">
        <v>43</v>
      </c>
    </row>
    <row r="7" spans="1:18" ht="90.75" customHeight="1" x14ac:dyDescent="0.25">
      <c r="A7" s="38" t="s">
        <v>55</v>
      </c>
      <c r="B7" s="39"/>
      <c r="C7" s="39"/>
      <c r="D7" s="39"/>
      <c r="E7" s="39"/>
      <c r="F7" s="39"/>
      <c r="G7" s="39"/>
      <c r="H7" s="39"/>
      <c r="I7" s="39"/>
      <c r="J7" s="39"/>
      <c r="K7" s="39"/>
      <c r="L7" s="39"/>
      <c r="M7" s="39"/>
    </row>
    <row r="9" spans="1:18" x14ac:dyDescent="0.25">
      <c r="B9" s="40"/>
      <c r="C9" s="40"/>
      <c r="D9" s="40"/>
      <c r="E9" s="41" t="s">
        <v>31</v>
      </c>
      <c r="F9" s="41"/>
      <c r="G9" s="41"/>
      <c r="H9" s="41"/>
      <c r="I9" s="41"/>
      <c r="J9" s="41"/>
      <c r="K9" s="41"/>
      <c r="L9" s="41"/>
      <c r="M9" s="41"/>
      <c r="N9" s="41"/>
    </row>
    <row r="10" spans="1:18" x14ac:dyDescent="0.25">
      <c r="B10" s="25" t="s">
        <v>1</v>
      </c>
      <c r="C10" s="26" t="s">
        <v>35</v>
      </c>
      <c r="D10" s="28" t="s">
        <v>11</v>
      </c>
      <c r="E10" s="19">
        <v>-0.8</v>
      </c>
      <c r="F10" s="19">
        <v>-0.60000000000000009</v>
      </c>
      <c r="G10" s="19">
        <v>-0.40000000000000008</v>
      </c>
      <c r="H10" s="19">
        <v>-0.20000000000000007</v>
      </c>
      <c r="I10" s="19">
        <v>0</v>
      </c>
      <c r="J10" s="19">
        <v>0.2</v>
      </c>
      <c r="K10" s="19">
        <v>0.4</v>
      </c>
      <c r="L10" s="19">
        <v>0.60000000000000009</v>
      </c>
      <c r="M10" s="19">
        <v>0.8</v>
      </c>
      <c r="N10" s="19">
        <v>1</v>
      </c>
    </row>
    <row r="11" spans="1:18" x14ac:dyDescent="0.25">
      <c r="B11" s="10">
        <v>2040</v>
      </c>
      <c r="C11" s="27">
        <f>AR6RF_Temp67!Q7</f>
        <v>2</v>
      </c>
      <c r="D11" s="16">
        <f>AR6RF_Temp67!R7</f>
        <v>4.0403961075755888</v>
      </c>
      <c r="E11" s="35">
        <f>AR6RF_Temp67!S7</f>
        <v>0.23924153846944923</v>
      </c>
      <c r="F11" s="35">
        <f>AR6RF_Temp67!T7</f>
        <v>0.24629390461978484</v>
      </c>
      <c r="G11" s="35">
        <f>AR6RF_Temp67!U7</f>
        <v>0.25377467893249755</v>
      </c>
      <c r="H11" s="35">
        <f>AR6RF_Temp67!V7</f>
        <v>0.26172412081173407</v>
      </c>
      <c r="I11" s="35">
        <f>AR6RF_Temp67!W7</f>
        <v>0.2701876972603019</v>
      </c>
      <c r="J11" s="35">
        <f>AR6RF_Temp67!X7</f>
        <v>0.27921695302919519</v>
      </c>
      <c r="K11" s="35">
        <f>AR6RF_Temp67!Y7</f>
        <v>0.28887056127373878</v>
      </c>
      <c r="L11" s="35">
        <f>AR6RF_Temp67!Z7</f>
        <v>0.29921559996638736</v>
      </c>
      <c r="M11" s="35">
        <f>AR6RF_Temp67!AA7</f>
        <v>0.31032911276194575</v>
      </c>
      <c r="N11" s="35">
        <f>AR6RF_Temp67!AB7</f>
        <v>0.32230003112419953</v>
      </c>
    </row>
    <row r="12" spans="1:18" x14ac:dyDescent="0.25">
      <c r="B12" s="10">
        <v>2050</v>
      </c>
      <c r="C12" s="27">
        <f>AR6RF_Temp67!Q8</f>
        <v>2</v>
      </c>
      <c r="D12" s="16">
        <f>AR6RF_Temp67!R8</f>
        <v>3.879034677507224</v>
      </c>
      <c r="E12" s="35">
        <f>AR6RF_Temp67!S8</f>
        <v>0.21778012970174934</v>
      </c>
      <c r="F12" s="35">
        <f>AR6RF_Temp67!T8</f>
        <v>0.22254534960751474</v>
      </c>
      <c r="G12" s="35">
        <f>AR6RF_Temp67!U8</f>
        <v>0.22752376886887501</v>
      </c>
      <c r="H12" s="35">
        <f>AR6RF_Temp67!V8</f>
        <v>0.2327300229239016</v>
      </c>
      <c r="I12" s="35">
        <f>AR6RF_Temp67!W8</f>
        <v>0.23818011814733778</v>
      </c>
      <c r="J12" s="35">
        <f>AR6RF_Temp67!X8</f>
        <v>0.2438915962235903</v>
      </c>
      <c r="K12" s="35">
        <f>AR6RF_Temp67!Y8</f>
        <v>0.24988372275036119</v>
      </c>
      <c r="L12" s="35">
        <f>AR6RF_Temp67!Z8</f>
        <v>0.25617770434523235</v>
      </c>
      <c r="M12" s="35">
        <f>AR6RF_Temp67!AA8</f>
        <v>0.26279693941037113</v>
      </c>
      <c r="N12" s="35">
        <f>AR6RF_Temp67!AB8</f>
        <v>0.26976730880466615</v>
      </c>
    </row>
    <row r="13" spans="1:18" x14ac:dyDescent="0.25">
      <c r="B13" s="10">
        <v>2060</v>
      </c>
      <c r="C13" s="27">
        <f>AR6RF_Temp67!Q9</f>
        <v>2</v>
      </c>
      <c r="D13" s="16">
        <f>AR6RF_Temp67!R9</f>
        <v>3.7348145332963911</v>
      </c>
      <c r="E13" s="35">
        <f>AR6RF_Temp67!S9</f>
        <v>0.20720512164973917</v>
      </c>
      <c r="F13" s="35">
        <f>AR6RF_Temp67!T9</f>
        <v>0.2091787462956391</v>
      </c>
      <c r="G13" s="35">
        <f>AR6RF_Temp67!U9</f>
        <v>0.2111903299712154</v>
      </c>
      <c r="H13" s="35">
        <f>AR6RF_Temp67!V9</f>
        <v>0.2132409784178001</v>
      </c>
      <c r="I13" s="35">
        <f>AR6RF_Temp67!W9</f>
        <v>0.21533184074460748</v>
      </c>
      <c r="J13" s="35">
        <f>AR6RF_Temp67!X9</f>
        <v>0.217464111575948</v>
      </c>
      <c r="K13" s="35">
        <f>AR6RF_Temp67!Y9</f>
        <v>0.21963903332727064</v>
      </c>
      <c r="L13" s="35">
        <f>AR6RF_Temp67!Z9</f>
        <v>0.22185789861916877</v>
      </c>
      <c r="M13" s="35">
        <f>AR6RF_Temp67!AA9</f>
        <v>0.22412205283921297</v>
      </c>
      <c r="N13" s="35">
        <f>AR6RF_Temp67!AB9</f>
        <v>0.22643289686224585</v>
      </c>
      <c r="Q13" s="22" t="s">
        <v>53</v>
      </c>
      <c r="R13" s="23">
        <f>AVERAGE(E11:I14)</f>
        <v>0.22322591799581754</v>
      </c>
    </row>
    <row r="14" spans="1:18" x14ac:dyDescent="0.25">
      <c r="B14" s="10">
        <v>2070</v>
      </c>
      <c r="C14" s="27">
        <f>AR6RF_Temp67!Q10</f>
        <v>2</v>
      </c>
      <c r="D14" s="16">
        <f>AR6RF_Temp67!R10</f>
        <v>3.6195000563658604</v>
      </c>
      <c r="E14" s="35">
        <f>AR6RF_Temp67!S10</f>
        <v>0.1967025519835458</v>
      </c>
      <c r="F14" s="35">
        <f>AR6RF_Temp67!T10</f>
        <v>0.19816802617424328</v>
      </c>
      <c r="G14" s="35">
        <f>AR6RF_Temp67!U10</f>
        <v>0.19965550043406663</v>
      </c>
      <c r="H14" s="35">
        <f>AR6RF_Temp67!V10</f>
        <v>0.20116547391561929</v>
      </c>
      <c r="I14" s="35">
        <f>AR6RF_Temp67!W10</f>
        <v>0.20269846098672875</v>
      </c>
      <c r="J14" s="35">
        <f>AR6RF_Temp67!X10</f>
        <v>0.20425499181464141</v>
      </c>
      <c r="K14" s="35">
        <f>AR6RF_Temp67!Y10</f>
        <v>0.20583561297734065</v>
      </c>
      <c r="L14" s="35">
        <f>AR6RF_Temp67!Z10</f>
        <v>0.20744088810345282</v>
      </c>
      <c r="M14" s="35">
        <f>AR6RF_Temp67!AA10</f>
        <v>0.2090713985423801</v>
      </c>
      <c r="N14" s="35">
        <f>AR6RF_Temp67!AB10</f>
        <v>0.21072774406622022</v>
      </c>
      <c r="Q14" s="22" t="s">
        <v>54</v>
      </c>
      <c r="R14" s="23">
        <f>AVERAGE(I11:M14)</f>
        <v>0.24132331473496066</v>
      </c>
    </row>
    <row r="15" spans="1:18" x14ac:dyDescent="0.25">
      <c r="B15" s="10">
        <v>2050</v>
      </c>
      <c r="C15" s="27">
        <f>AR6RF_Temp67!Q11</f>
        <v>2.5</v>
      </c>
      <c r="D15" s="16">
        <f>AR6RF_Temp67!R11</f>
        <v>5.1507846835682489</v>
      </c>
      <c r="E15" s="6">
        <f>AR6RF_Temp67!S11</f>
        <v>0.25210579881171941</v>
      </c>
      <c r="F15" s="6">
        <f>AR6RF_Temp67!T11</f>
        <v>0.25851365104433066</v>
      </c>
      <c r="G15" s="6">
        <f>AR6RF_Temp67!U11</f>
        <v>0.26525573944624237</v>
      </c>
      <c r="H15" s="6">
        <f>AR6RF_Temp67!V11</f>
        <v>0.27235891514126609</v>
      </c>
      <c r="I15" s="6">
        <f>AR6RF_Temp67!W11</f>
        <v>0.27985298453280699</v>
      </c>
      <c r="J15" s="6">
        <f>AR6RF_Temp67!X11</f>
        <v>0.28777112738631133</v>
      </c>
      <c r="K15" s="6">
        <f>AR6RF_Temp67!Y11</f>
        <v>0.29615038795361687</v>
      </c>
      <c r="L15" s="6">
        <f>AR6RF_Temp67!Z11</f>
        <v>0.30503225447330173</v>
      </c>
      <c r="M15" s="6">
        <f>AR6RF_Temp67!AA11</f>
        <v>0.3144633461742149</v>
      </c>
      <c r="N15" s="6">
        <f>AR6RF_Temp67!AB11</f>
        <v>0.32449623179120862</v>
      </c>
    </row>
    <row r="16" spans="1:18" x14ac:dyDescent="0.25">
      <c r="B16" s="40"/>
      <c r="C16" s="40"/>
      <c r="D16" s="40"/>
      <c r="E16" s="41" t="s">
        <v>49</v>
      </c>
      <c r="F16" s="41"/>
      <c r="G16" s="41"/>
      <c r="H16" s="41"/>
      <c r="I16" s="41"/>
      <c r="J16" s="41"/>
      <c r="K16" s="41"/>
      <c r="L16" s="41"/>
      <c r="M16" s="41"/>
      <c r="N16" s="41"/>
    </row>
    <row r="17" spans="1:14" x14ac:dyDescent="0.25">
      <c r="B17" s="47" t="s">
        <v>50</v>
      </c>
      <c r="C17" s="48"/>
      <c r="D17" s="48"/>
      <c r="E17" s="48"/>
      <c r="F17" s="48"/>
      <c r="G17" s="48"/>
      <c r="H17" s="48"/>
      <c r="I17" s="48"/>
      <c r="J17" s="48"/>
      <c r="K17" s="48"/>
      <c r="L17" s="48"/>
      <c r="M17" s="48"/>
      <c r="N17" s="48"/>
    </row>
    <row r="18" spans="1:14" x14ac:dyDescent="0.25">
      <c r="B18" s="47"/>
      <c r="C18" s="48"/>
      <c r="D18" s="48"/>
      <c r="E18" s="48"/>
      <c r="F18" s="48"/>
      <c r="G18" s="48"/>
      <c r="H18" s="48"/>
      <c r="I18" s="48"/>
      <c r="J18" s="48"/>
      <c r="K18" s="48"/>
      <c r="L18" s="48"/>
      <c r="M18" s="48"/>
      <c r="N18" s="48"/>
    </row>
    <row r="19" spans="1:14" ht="88.5" customHeight="1" x14ac:dyDescent="0.25">
      <c r="A19" s="38" t="s">
        <v>56</v>
      </c>
      <c r="B19" s="39"/>
      <c r="C19" s="39"/>
      <c r="D19" s="39"/>
      <c r="E19" s="39"/>
      <c r="F19" s="39"/>
      <c r="G19" s="39"/>
      <c r="H19" s="39"/>
      <c r="I19" s="39"/>
      <c r="J19" s="39"/>
      <c r="K19" s="39"/>
      <c r="L19" s="39"/>
      <c r="M19" s="39"/>
    </row>
    <row r="21" spans="1:14" x14ac:dyDescent="0.25">
      <c r="B21" s="42"/>
      <c r="C21" s="42"/>
      <c r="D21" s="43" t="s">
        <v>37</v>
      </c>
      <c r="E21" s="43"/>
      <c r="F21" s="43"/>
      <c r="G21" s="43"/>
      <c r="H21" s="43"/>
    </row>
    <row r="22" spans="1:14" x14ac:dyDescent="0.25">
      <c r="B22" s="24" t="s">
        <v>1</v>
      </c>
      <c r="C22" s="12" t="s">
        <v>35</v>
      </c>
      <c r="D22" s="29">
        <v>1</v>
      </c>
      <c r="E22" s="29">
        <f>D22+0.25</f>
        <v>1.25</v>
      </c>
      <c r="F22" s="29">
        <f t="shared" ref="F22:G22" si="0">E22+0.25</f>
        <v>1.5</v>
      </c>
      <c r="G22" s="29">
        <f t="shared" si="0"/>
        <v>1.75</v>
      </c>
      <c r="H22" s="29">
        <f>G22+0.25</f>
        <v>2</v>
      </c>
    </row>
    <row r="23" spans="1:14" x14ac:dyDescent="0.25">
      <c r="B23" s="10">
        <v>2050</v>
      </c>
      <c r="C23" s="27">
        <v>2.5</v>
      </c>
      <c r="D23" s="6">
        <v>0.2213817652060191</v>
      </c>
      <c r="E23" s="6">
        <v>0.22962382420756558</v>
      </c>
      <c r="F23" s="6">
        <v>0.23786588320911206</v>
      </c>
      <c r="G23" s="6">
        <v>0.24610794221065854</v>
      </c>
      <c r="H23" s="6">
        <v>0.25435000121220497</v>
      </c>
    </row>
    <row r="24" spans="1:14" x14ac:dyDescent="0.25">
      <c r="B24" s="10">
        <f>B23+10</f>
        <v>2060</v>
      </c>
      <c r="C24" s="27">
        <v>2.5</v>
      </c>
      <c r="D24" s="6">
        <v>0.20920548170398362</v>
      </c>
      <c r="E24" s="6">
        <v>0.21204313841611944</v>
      </c>
      <c r="F24" s="6">
        <v>0.21488079512825528</v>
      </c>
      <c r="G24" s="6">
        <v>0.21771845184039104</v>
      </c>
      <c r="H24" s="6">
        <v>0.220556108552527</v>
      </c>
      <c r="K24" t="s">
        <v>47</v>
      </c>
      <c r="L24" s="1">
        <f>AVERAGE(D23:H26)</f>
        <v>0.21127390310174307</v>
      </c>
    </row>
    <row r="25" spans="1:14" x14ac:dyDescent="0.25">
      <c r="B25" s="10">
        <f>B24+10</f>
        <v>2070</v>
      </c>
      <c r="C25" s="27">
        <v>2.5</v>
      </c>
      <c r="D25" s="6">
        <v>0.19821765458525231</v>
      </c>
      <c r="E25" s="6">
        <v>0.20029133559753279</v>
      </c>
      <c r="F25" s="6">
        <v>0.20236501660981326</v>
      </c>
      <c r="G25" s="6">
        <v>0.20443869762209363</v>
      </c>
      <c r="H25" s="6">
        <v>0.20651237863437411</v>
      </c>
    </row>
    <row r="26" spans="1:14" x14ac:dyDescent="0.25">
      <c r="B26" s="10">
        <f>B25+10</f>
        <v>2080</v>
      </c>
      <c r="C26" s="27">
        <v>2.5</v>
      </c>
      <c r="D26" s="6">
        <v>0.18880171858049136</v>
      </c>
      <c r="E26" s="6">
        <v>0.18985402257087131</v>
      </c>
      <c r="F26" s="6">
        <v>0.19063502976670438</v>
      </c>
      <c r="G26" s="6">
        <v>0.19087344337344331</v>
      </c>
      <c r="H26" s="6">
        <v>0.18975537300744758</v>
      </c>
    </row>
    <row r="27" spans="1:14" x14ac:dyDescent="0.25">
      <c r="B27" s="42"/>
      <c r="C27" s="42"/>
      <c r="D27" s="44" t="s">
        <v>48</v>
      </c>
      <c r="E27" s="45"/>
      <c r="F27" s="45"/>
      <c r="G27" s="45"/>
      <c r="H27" s="46"/>
    </row>
    <row r="30" spans="1:14" x14ac:dyDescent="0.25">
      <c r="A30" t="s">
        <v>45</v>
      </c>
      <c r="C30" s="36" t="s">
        <v>39</v>
      </c>
      <c r="D30" s="37"/>
      <c r="E30" s="37"/>
      <c r="F30" s="37"/>
      <c r="G30" s="37"/>
      <c r="H30" s="37"/>
      <c r="I30" s="37"/>
      <c r="J30" s="37"/>
    </row>
    <row r="32" spans="1:14" x14ac:dyDescent="0.25">
      <c r="D32" s="1"/>
      <c r="E32" s="1"/>
      <c r="F32" s="1"/>
      <c r="G32" s="1"/>
    </row>
    <row r="33" spans="4:7" x14ac:dyDescent="0.25">
      <c r="D33" s="1"/>
      <c r="E33" s="1"/>
      <c r="F33" s="1"/>
      <c r="G33" s="1"/>
    </row>
    <row r="34" spans="4:7" x14ac:dyDescent="0.25">
      <c r="D34" s="1"/>
      <c r="E34" s="1"/>
      <c r="F34" s="1"/>
      <c r="G34" s="1"/>
    </row>
    <row r="35" spans="4:7" x14ac:dyDescent="0.25">
      <c r="D35" s="1"/>
      <c r="E35" s="1"/>
      <c r="F35" s="1"/>
      <c r="G35" s="1"/>
    </row>
  </sheetData>
  <mergeCells count="13">
    <mergeCell ref="C30:J30"/>
    <mergeCell ref="A7:M7"/>
    <mergeCell ref="B9:D9"/>
    <mergeCell ref="E9:N9"/>
    <mergeCell ref="B16:D16"/>
    <mergeCell ref="E16:N16"/>
    <mergeCell ref="B21:C21"/>
    <mergeCell ref="D21:H21"/>
    <mergeCell ref="B27:C27"/>
    <mergeCell ref="D27:H27"/>
    <mergeCell ref="A19:M19"/>
    <mergeCell ref="B17:N17"/>
    <mergeCell ref="B18:N18"/>
  </mergeCells>
  <hyperlinks>
    <hyperlink ref="C30" r:id="rId1" display="https://chesdata.com/downloads/AR6FormulasFromData.xlsx" xr:uid="{791F034F-DB17-4116-82DB-2175CECDC3D8}"/>
    <hyperlink ref="C2" r:id="rId2" xr:uid="{1F03E4DC-4E83-4BBB-9C4D-C7A6E1A5355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8F43F-C898-4643-87F7-4CB1B127C79A}">
  <sheetPr codeName="Sheet2"/>
  <dimension ref="A1:BD53"/>
  <sheetViews>
    <sheetView zoomScaleNormal="100" workbookViewId="0"/>
  </sheetViews>
  <sheetFormatPr defaultRowHeight="15" x14ac:dyDescent="0.25"/>
  <cols>
    <col min="1" max="2" width="8.7109375" customWidth="1"/>
    <col min="3" max="3" width="29.28515625" customWidth="1"/>
    <col min="4" max="14" width="5.7109375" customWidth="1"/>
    <col min="16" max="16" width="5.7109375" customWidth="1"/>
    <col min="17" max="17" width="10.5703125" customWidth="1"/>
    <col min="18" max="18" width="5.7109375" customWidth="1"/>
    <col min="19" max="28" width="6.28515625" customWidth="1"/>
    <col min="30" max="30" width="5.7109375" customWidth="1"/>
    <col min="31" max="31" width="10.42578125" customWidth="1"/>
    <col min="32" max="38" width="5.7109375" customWidth="1"/>
    <col min="39" max="39" width="12.5703125" customWidth="1"/>
    <col min="40" max="44" width="5.7109375" customWidth="1"/>
    <col min="47" max="47" width="5.28515625" customWidth="1"/>
    <col min="48" max="50" width="10.7109375" customWidth="1"/>
    <col min="51" max="52" width="5.140625" customWidth="1"/>
    <col min="53" max="53" width="6.5703125" customWidth="1"/>
    <col min="54" max="54" width="10.7109375" customWidth="1"/>
    <col min="55" max="55" width="11.7109375" customWidth="1"/>
    <col min="56" max="56" width="11.85546875" customWidth="1"/>
    <col min="57" max="57" width="5.42578125" customWidth="1"/>
  </cols>
  <sheetData>
    <row r="1" spans="1:56" x14ac:dyDescent="0.25">
      <c r="A1" s="9" t="s">
        <v>51</v>
      </c>
      <c r="AN1" s="1"/>
      <c r="AO1" s="1"/>
      <c r="AP1" s="1"/>
      <c r="AQ1" s="1"/>
    </row>
    <row r="2" spans="1:56" x14ac:dyDescent="0.25">
      <c r="A2" t="s">
        <v>0</v>
      </c>
      <c r="AU2" t="s">
        <v>44</v>
      </c>
      <c r="AW2" s="36" t="s">
        <v>39</v>
      </c>
      <c r="AX2" s="37"/>
      <c r="AY2" s="37"/>
      <c r="AZ2" s="37"/>
      <c r="BA2" s="37"/>
      <c r="BB2" s="37"/>
      <c r="BC2" s="37"/>
      <c r="BD2" s="37"/>
    </row>
    <row r="3" spans="1:56" x14ac:dyDescent="0.25">
      <c r="A3" t="s">
        <v>40</v>
      </c>
      <c r="C3" t="s">
        <v>39</v>
      </c>
    </row>
    <row r="5" spans="1:56" ht="15" customHeight="1" x14ac:dyDescent="0.25">
      <c r="C5" s="14" t="s">
        <v>13</v>
      </c>
      <c r="D5" s="15">
        <v>2</v>
      </c>
      <c r="E5" s="50" t="s">
        <v>14</v>
      </c>
      <c r="F5" s="51"/>
      <c r="G5" s="51"/>
      <c r="H5" s="52"/>
      <c r="I5" s="16">
        <f>BB10*D5*D5+BC10*D5+BD10</f>
        <v>4.2570843179366875</v>
      </c>
      <c r="J5" s="17"/>
      <c r="K5" s="17"/>
      <c r="L5" s="17"/>
      <c r="M5" s="17"/>
      <c r="N5" s="17"/>
      <c r="P5" s="40"/>
      <c r="Q5" s="40"/>
      <c r="R5" s="40"/>
      <c r="S5" s="41" t="s">
        <v>31</v>
      </c>
      <c r="T5" s="41"/>
      <c r="U5" s="41"/>
      <c r="V5" s="41"/>
      <c r="W5" s="41"/>
      <c r="X5" s="41"/>
      <c r="Y5" s="41"/>
      <c r="Z5" s="41"/>
      <c r="AA5" s="41"/>
      <c r="AB5" s="41"/>
      <c r="AD5" s="42"/>
      <c r="AE5" s="42"/>
      <c r="AF5" s="43" t="s">
        <v>37</v>
      </c>
      <c r="AG5" s="43"/>
      <c r="AH5" s="43"/>
      <c r="AI5" s="43"/>
      <c r="AJ5" s="43"/>
      <c r="AK5" s="32"/>
      <c r="AL5" s="56"/>
      <c r="AM5" s="57"/>
      <c r="AN5" s="43" t="s">
        <v>37</v>
      </c>
      <c r="AO5" s="43"/>
      <c r="AP5" s="43"/>
      <c r="AQ5" s="43"/>
      <c r="AR5" s="43"/>
      <c r="AU5" s="41" t="s">
        <v>1</v>
      </c>
      <c r="AV5" s="60" t="s">
        <v>7</v>
      </c>
      <c r="AW5" s="60"/>
      <c r="AX5" s="60"/>
      <c r="AY5" s="31"/>
      <c r="BA5" s="41" t="s">
        <v>1</v>
      </c>
      <c r="BB5" s="70" t="s">
        <v>8</v>
      </c>
      <c r="BC5" s="70"/>
      <c r="BD5" s="70"/>
    </row>
    <row r="6" spans="1:56" x14ac:dyDescent="0.25">
      <c r="C6" s="18"/>
      <c r="D6" s="41" t="s">
        <v>28</v>
      </c>
      <c r="E6" s="41"/>
      <c r="F6" s="41"/>
      <c r="G6" s="41"/>
      <c r="H6" s="41"/>
      <c r="I6" s="41"/>
      <c r="J6" s="41"/>
      <c r="K6" s="41"/>
      <c r="L6" s="41"/>
      <c r="M6" s="41"/>
      <c r="N6" s="49"/>
      <c r="P6" s="25" t="s">
        <v>1</v>
      </c>
      <c r="Q6" s="26" t="s">
        <v>35</v>
      </c>
      <c r="R6" s="28" t="s">
        <v>11</v>
      </c>
      <c r="S6" s="19">
        <v>-0.8</v>
      </c>
      <c r="T6" s="19">
        <v>-0.60000000000000009</v>
      </c>
      <c r="U6" s="19">
        <v>-0.40000000000000008</v>
      </c>
      <c r="V6" s="19">
        <v>-0.20000000000000007</v>
      </c>
      <c r="W6" s="19">
        <v>0</v>
      </c>
      <c r="X6" s="19">
        <v>0.2</v>
      </c>
      <c r="Y6" s="19">
        <v>0.4</v>
      </c>
      <c r="Z6" s="19">
        <v>0.60000000000000009</v>
      </c>
      <c r="AA6" s="19">
        <v>0.8</v>
      </c>
      <c r="AB6" s="19">
        <v>1</v>
      </c>
      <c r="AD6" s="24" t="s">
        <v>1</v>
      </c>
      <c r="AE6" s="12" t="s">
        <v>35</v>
      </c>
      <c r="AF6" s="29">
        <v>1</v>
      </c>
      <c r="AG6" s="29">
        <f>AF6+0.25</f>
        <v>1.25</v>
      </c>
      <c r="AH6" s="29">
        <f t="shared" ref="AH6:AI6" si="0">AG6+0.25</f>
        <v>1.5</v>
      </c>
      <c r="AI6" s="29">
        <f t="shared" si="0"/>
        <v>1.75</v>
      </c>
      <c r="AJ6" s="29">
        <f>AI6+0.25</f>
        <v>2</v>
      </c>
      <c r="AK6" s="34"/>
      <c r="AL6" s="24" t="s">
        <v>1</v>
      </c>
      <c r="AM6" s="12" t="s">
        <v>35</v>
      </c>
      <c r="AN6" s="29">
        <v>1</v>
      </c>
      <c r="AO6" s="29">
        <f>AN6+0.25</f>
        <v>1.25</v>
      </c>
      <c r="AP6" s="29">
        <f t="shared" ref="AP6:AQ6" si="1">AO6+0.25</f>
        <v>1.5</v>
      </c>
      <c r="AQ6" s="29">
        <f t="shared" si="1"/>
        <v>1.75</v>
      </c>
      <c r="AR6" s="29">
        <f>AQ6+0.25</f>
        <v>2</v>
      </c>
      <c r="AU6" s="58"/>
      <c r="AV6" s="2" t="s">
        <v>3</v>
      </c>
      <c r="AW6" s="2" t="s">
        <v>4</v>
      </c>
      <c r="AX6" s="2" t="s">
        <v>5</v>
      </c>
      <c r="AY6" s="32"/>
      <c r="BA6" s="58"/>
      <c r="BB6" s="2" t="s">
        <v>3</v>
      </c>
      <c r="BC6" s="2" t="s">
        <v>4</v>
      </c>
      <c r="BD6" s="2" t="s">
        <v>5</v>
      </c>
    </row>
    <row r="7" spans="1:56" x14ac:dyDescent="0.25">
      <c r="C7" s="18" t="s">
        <v>15</v>
      </c>
      <c r="D7" s="19">
        <v>-1</v>
      </c>
      <c r="E7" s="19">
        <f>D7+0.2</f>
        <v>-0.8</v>
      </c>
      <c r="F7" s="19">
        <f t="shared" ref="F7:N7" si="2">E7+0.2</f>
        <v>-0.60000000000000009</v>
      </c>
      <c r="G7" s="19">
        <f t="shared" si="2"/>
        <v>-0.40000000000000008</v>
      </c>
      <c r="H7" s="19">
        <f t="shared" si="2"/>
        <v>-0.20000000000000007</v>
      </c>
      <c r="I7" s="19">
        <f t="shared" si="2"/>
        <v>0</v>
      </c>
      <c r="J7" s="19">
        <f t="shared" si="2"/>
        <v>0.2</v>
      </c>
      <c r="K7" s="19">
        <f t="shared" si="2"/>
        <v>0.4</v>
      </c>
      <c r="L7" s="19">
        <f t="shared" si="2"/>
        <v>0.60000000000000009</v>
      </c>
      <c r="M7" s="19">
        <f t="shared" si="2"/>
        <v>0.8</v>
      </c>
      <c r="N7" s="19">
        <f t="shared" si="2"/>
        <v>1</v>
      </c>
      <c r="P7" s="10">
        <v>2040</v>
      </c>
      <c r="Q7" s="27">
        <f>D5</f>
        <v>2</v>
      </c>
      <c r="R7" s="16">
        <f>I5</f>
        <v>4.2570843179366875</v>
      </c>
      <c r="S7" s="6">
        <f t="shared" ref="S7:AB7" si="3">E11</f>
        <v>3.971218624882078E-2</v>
      </c>
      <c r="T7" s="6">
        <f t="shared" si="3"/>
        <v>3.833336094004669E-2</v>
      </c>
      <c r="U7" s="6">
        <f t="shared" si="3"/>
        <v>3.6954535631273489E-2</v>
      </c>
      <c r="V7" s="6">
        <f t="shared" si="3"/>
        <v>3.5575710322499399E-2</v>
      </c>
      <c r="W7" s="6">
        <f t="shared" si="3"/>
        <v>3.4196885013726197E-2</v>
      </c>
      <c r="X7" s="6">
        <f t="shared" si="3"/>
        <v>3.2818059704952329E-2</v>
      </c>
      <c r="Y7" s="6">
        <f t="shared" si="3"/>
        <v>3.1439234396178684E-2</v>
      </c>
      <c r="Z7" s="6">
        <f t="shared" si="3"/>
        <v>3.0060409087405038E-2</v>
      </c>
      <c r="AA7" s="6">
        <f t="shared" si="3"/>
        <v>2.8681583778631392E-2</v>
      </c>
      <c r="AB7" s="6">
        <f t="shared" si="3"/>
        <v>2.7302758469857968E-2</v>
      </c>
      <c r="AD7" s="10">
        <v>2050</v>
      </c>
      <c r="AE7" s="27">
        <v>2</v>
      </c>
      <c r="AF7" s="6">
        <f>$BB$12*$AE$7*$AE$7+$BC$12*$AE$7+$BD$12-($BB$12*AF$6*AF$6+$BC$12*AF$6+$BD$12)</f>
        <v>2.1867379016936219</v>
      </c>
      <c r="AG7" s="6">
        <f>$BB$12*$AE$7*$AE$7+$BC$12*$AE$7+$BD$12-($BB$12*AG$6*AG$6+$BC$12*AG$6+$BD$12)</f>
        <v>1.7043209813287121</v>
      </c>
      <c r="AH7" s="6">
        <f>$BB$12*$AE$7*$AE$7+$BC$12*$AE$7+$BD$12-($BB$12*AH$6*AH$6+$BC$12*AH$6+$BD$12)</f>
        <v>1.1790590242581382</v>
      </c>
      <c r="AI7" s="6">
        <f>$BB$12*$AE$7*$AE$7+$BC$12*$AE$7+$BD$12-($BB$12*AI$6*AI$6+$BC$12*AI$6+$BD$12)</f>
        <v>0.61095203048190161</v>
      </c>
      <c r="AJ7" s="6">
        <f>$BB$12*$AE$7*$AE$7+$BC$12*$AE$7+$BD$12-($BB$12*AJ$6*AJ$6+$BC$12*AJ$6+$BD$12)</f>
        <v>0</v>
      </c>
      <c r="AK7" s="1"/>
      <c r="AL7" s="10">
        <v>2050</v>
      </c>
      <c r="AM7" s="27">
        <v>2</v>
      </c>
      <c r="AN7" s="6">
        <f>AF7/($AM7-AN$6)/10</f>
        <v>0.2186737901693622</v>
      </c>
      <c r="AO7" s="6">
        <f t="shared" ref="AO7:AQ10" si="4">AG7/($AM7-AO$6)/10</f>
        <v>0.22724279751049498</v>
      </c>
      <c r="AP7" s="6">
        <f t="shared" si="4"/>
        <v>0.23581180485162764</v>
      </c>
      <c r="AQ7" s="6">
        <f t="shared" si="4"/>
        <v>0.24438081219276064</v>
      </c>
      <c r="AR7" s="6">
        <f>$BC$12*$AE$7*$AE$7+$BD$12*$AE$7+$BE$12-($BC$12*AR$6*AR$6+$BD$12*AR$6+$BE$12)</f>
        <v>0</v>
      </c>
      <c r="AU7" s="3">
        <v>2025</v>
      </c>
      <c r="AV7" s="4">
        <v>-6.517482049832439E-2</v>
      </c>
      <c r="AW7" s="4">
        <v>0.78600236630018927</v>
      </c>
      <c r="AX7" s="4">
        <v>-0.31697028512387149</v>
      </c>
      <c r="AY7" s="30"/>
      <c r="BA7" s="3">
        <v>2025</v>
      </c>
      <c r="BB7" s="4">
        <v>0.67593999098304802</v>
      </c>
      <c r="BC7" s="4">
        <v>0.46598636267185933</v>
      </c>
      <c r="BD7" s="4">
        <v>0.92460664772757273</v>
      </c>
    </row>
    <row r="8" spans="1:56" x14ac:dyDescent="0.25">
      <c r="C8" s="20" t="s">
        <v>16</v>
      </c>
      <c r="D8" s="6">
        <f t="shared" ref="D8:N8" si="5">$I$5+D7</f>
        <v>3.2570843179366875</v>
      </c>
      <c r="E8" s="6">
        <f t="shared" si="5"/>
        <v>3.4570843179366877</v>
      </c>
      <c r="F8" s="6">
        <f t="shared" si="5"/>
        <v>3.6570843179366874</v>
      </c>
      <c r="G8" s="6">
        <f t="shared" si="5"/>
        <v>3.8570843179366876</v>
      </c>
      <c r="H8" s="6">
        <f t="shared" si="5"/>
        <v>4.0570843179366873</v>
      </c>
      <c r="I8" s="6">
        <f t="shared" si="5"/>
        <v>4.2570843179366875</v>
      </c>
      <c r="J8" s="6">
        <f t="shared" si="5"/>
        <v>4.4570843179366877</v>
      </c>
      <c r="K8" s="6">
        <f t="shared" si="5"/>
        <v>4.6570843179366879</v>
      </c>
      <c r="L8" s="6">
        <f t="shared" si="5"/>
        <v>4.8570843179366872</v>
      </c>
      <c r="M8" s="6">
        <f t="shared" si="5"/>
        <v>5.0570843179366873</v>
      </c>
      <c r="N8" s="6">
        <f t="shared" si="5"/>
        <v>5.2570843179366875</v>
      </c>
      <c r="P8" s="10">
        <v>2050</v>
      </c>
      <c r="Q8" s="27">
        <f>Q7</f>
        <v>2</v>
      </c>
      <c r="R8" s="16">
        <f>I14</f>
        <v>4.0894438881418962</v>
      </c>
      <c r="S8" s="6">
        <f t="shared" ref="S8:AB8" si="6">E20</f>
        <v>4.3314751530207807E-2</v>
      </c>
      <c r="T8" s="6">
        <f t="shared" si="6"/>
        <v>4.244599767821966E-2</v>
      </c>
      <c r="U8" s="6">
        <f t="shared" si="6"/>
        <v>4.1577243826231736E-2</v>
      </c>
      <c r="V8" s="6">
        <f t="shared" si="6"/>
        <v>4.0708489974243811E-2</v>
      </c>
      <c r="W8" s="6">
        <f t="shared" si="6"/>
        <v>3.9839736122255665E-2</v>
      </c>
      <c r="X8" s="6">
        <f t="shared" si="6"/>
        <v>3.8970982270267962E-2</v>
      </c>
      <c r="Y8" s="6">
        <f t="shared" si="6"/>
        <v>3.8102228418279704E-2</v>
      </c>
      <c r="Z8" s="6">
        <f t="shared" si="6"/>
        <v>3.7233474566291669E-2</v>
      </c>
      <c r="AA8" s="6">
        <f t="shared" si="6"/>
        <v>3.6364720714303633E-2</v>
      </c>
      <c r="AB8" s="6">
        <f t="shared" si="6"/>
        <v>3.5495966862315598E-2</v>
      </c>
      <c r="AD8" s="10">
        <f>AD7+10</f>
        <v>2060</v>
      </c>
      <c r="AE8" s="27">
        <v>2</v>
      </c>
      <c r="AF8" s="6">
        <f>$BB$14*$AE$8*$AE$8+$BC$14*$AE$8+$BD$14-($BB$14*AF$6*AF$6+$BC$14*AF$6+$BD$14)</f>
        <v>2.1277975621902314</v>
      </c>
      <c r="AG8" s="6">
        <f>$BB$14*$AE$8*$AE$8+$BC$14*$AE$8+$BD$14-($BB$14*AG$6*AG$6+$BC$14*AG$6+$BD$14)</f>
        <v>1.6243181195602316</v>
      </c>
      <c r="AH8" s="6">
        <f>$BB$14*$AE$8*$AE$8+$BC$14*$AE$8+$BD$14-($BB$14*AH$6*AH$6+$BC$14*AH$6+$BD$14)</f>
        <v>1.1018587116518597</v>
      </c>
      <c r="AI8" s="6">
        <f>$BB$14*$AE$8*$AE$8+$BC$14*$AE$8+$BD$14-($BB$14*AI$6*AI$6+$BC$14*AI$6+$BD$14)</f>
        <v>0.56041933846511593</v>
      </c>
      <c r="AJ8" s="6">
        <f>$BB$14*$AE$8*$AE$8+$BC$14*$AE$8+$BD$14-($BB$14*AJ$6*AJ$6+$BC$14*AJ$6+$BD$14)</f>
        <v>0</v>
      </c>
      <c r="AK8" s="1"/>
      <c r="AL8" s="10">
        <f>AL7+10</f>
        <v>2060</v>
      </c>
      <c r="AM8" s="27">
        <v>2</v>
      </c>
      <c r="AN8" s="6">
        <f t="shared" ref="AN8:AN10" si="7">AF8/($AM8-AN$6)/10</f>
        <v>0.21277975621902315</v>
      </c>
      <c r="AO8" s="6">
        <f t="shared" si="4"/>
        <v>0.21657574927469753</v>
      </c>
      <c r="AP8" s="6">
        <f t="shared" si="4"/>
        <v>0.22037174233037193</v>
      </c>
      <c r="AQ8" s="6">
        <f t="shared" si="4"/>
        <v>0.22416773538604637</v>
      </c>
      <c r="AR8" s="6">
        <f>$BC$14*$AE$8*$AE$8+$BD$14*$AE$8+$BE$14-($BC$14*AR$6*AR$6+$BD$14*AR$6+$BE$14)</f>
        <v>0</v>
      </c>
      <c r="AU8" s="3">
        <f>AU7+5</f>
        <v>2030</v>
      </c>
      <c r="AV8" s="4">
        <v>-5.3594662720584968E-2</v>
      </c>
      <c r="AW8" s="4">
        <v>0.72528770907945528</v>
      </c>
      <c r="AX8" s="4">
        <v>-0.22155265697101384</v>
      </c>
      <c r="AY8" s="30"/>
      <c r="BA8" s="3">
        <v>2030</v>
      </c>
      <c r="BB8" s="4">
        <v>0.58516160488124869</v>
      </c>
      <c r="BC8" s="4">
        <v>0.67383608417549801</v>
      </c>
      <c r="BD8" s="4">
        <v>0.76461316351014119</v>
      </c>
    </row>
    <row r="9" spans="1:56" x14ac:dyDescent="0.25">
      <c r="C9" s="20" t="s">
        <v>17</v>
      </c>
      <c r="D9" s="6">
        <f t="shared" ref="D9:N9" si="8">$AV$10*D8*D8+$AW$10*D8+$AX$10</f>
        <v>1.6133093887370764</v>
      </c>
      <c r="E9" s="6">
        <f t="shared" si="8"/>
        <v>1.692733761234718</v>
      </c>
      <c r="F9" s="6">
        <f t="shared" si="8"/>
        <v>1.7694004831148114</v>
      </c>
      <c r="G9" s="6">
        <f t="shared" si="8"/>
        <v>1.8433095543773583</v>
      </c>
      <c r="H9" s="6">
        <f t="shared" si="8"/>
        <v>1.9144609750223571</v>
      </c>
      <c r="I9" s="6">
        <f t="shared" si="8"/>
        <v>1.9828547450498095</v>
      </c>
      <c r="J9" s="6">
        <f t="shared" si="8"/>
        <v>2.0484908644597142</v>
      </c>
      <c r="K9" s="6">
        <f t="shared" si="8"/>
        <v>2.1113693332520715</v>
      </c>
      <c r="L9" s="6">
        <f t="shared" si="8"/>
        <v>2.1714901514268816</v>
      </c>
      <c r="M9" s="6">
        <f t="shared" si="8"/>
        <v>2.2288533189841444</v>
      </c>
      <c r="N9" s="6">
        <f t="shared" si="8"/>
        <v>2.2834588359238603</v>
      </c>
      <c r="P9" s="10">
        <v>2060</v>
      </c>
      <c r="Q9" s="27">
        <f>Q8</f>
        <v>2</v>
      </c>
      <c r="R9" s="16">
        <f>I23</f>
        <v>3.9347437556403393</v>
      </c>
      <c r="S9" s="6">
        <f t="shared" ref="S9:AB9" si="9">E29</f>
        <v>4.588810664136167E-2</v>
      </c>
      <c r="T9" s="6">
        <f t="shared" si="9"/>
        <v>4.5410250492111226E-2</v>
      </c>
      <c r="U9" s="6">
        <f t="shared" si="9"/>
        <v>4.4932394342861004E-2</v>
      </c>
      <c r="V9" s="6">
        <f t="shared" si="9"/>
        <v>4.4454538193610338E-2</v>
      </c>
      <c r="W9" s="6">
        <f t="shared" si="9"/>
        <v>4.3976682044360116E-2</v>
      </c>
      <c r="X9" s="6">
        <f t="shared" si="9"/>
        <v>4.3498825895109894E-2</v>
      </c>
      <c r="Y9" s="6">
        <f t="shared" si="9"/>
        <v>4.302096974585945E-2</v>
      </c>
      <c r="Z9" s="6">
        <f t="shared" si="9"/>
        <v>4.2543113596609228E-2</v>
      </c>
      <c r="AA9" s="6">
        <f t="shared" si="9"/>
        <v>4.2065257447358562E-2</v>
      </c>
      <c r="AB9" s="6">
        <f t="shared" si="9"/>
        <v>4.1587401298108118E-2</v>
      </c>
      <c r="AD9" s="10">
        <f>AD8+10</f>
        <v>2070</v>
      </c>
      <c r="AE9" s="27">
        <v>2</v>
      </c>
      <c r="AF9" s="6">
        <f>$BB$16*$AE$9*$AE$9+$BC$16*$AE$9+$BD$16-($BB$16*AF$6*AF$6+$BC$16*AF$6+$BD$16)</f>
        <v>2.0338203107564015</v>
      </c>
      <c r="AG9" s="6">
        <f>$BB$16*$AE$9*$AE$9+$BC$16*$AE$9+$BD$16-($BB$16*AG$6*AG$6+$BC$16*AG$6+$BD$16)</f>
        <v>1.54672530693633</v>
      </c>
      <c r="AH9" s="6">
        <f>$BB$16*$AE$9*$AE$9+$BC$16*$AE$9+$BD$16-($BB$16*AH$6*AH$6+$BC$16*AH$6+$BD$16)</f>
        <v>1.0453902538702398</v>
      </c>
      <c r="AI9" s="6">
        <f>$BB$16*$AE$9*$AE$9+$BC$16*$AE$9+$BD$16-($BB$16*AI$6*AI$6+$BC$16*AI$6+$BD$16)</f>
        <v>0.52981515155812975</v>
      </c>
      <c r="AJ9" s="6">
        <f>$BB$16*$AE$9*$AE$9+$BC$16*$AE$9+$BD$16-($BB$16*AJ$6*AJ$6+$BC$16*AJ$6+$BD$16)</f>
        <v>0</v>
      </c>
      <c r="AK9" s="1"/>
      <c r="AL9" s="10">
        <f>AL8+10</f>
        <v>2070</v>
      </c>
      <c r="AM9" s="27">
        <v>2</v>
      </c>
      <c r="AN9" s="6">
        <f t="shared" si="7"/>
        <v>0.20338203107564015</v>
      </c>
      <c r="AO9" s="6">
        <f t="shared" si="4"/>
        <v>0.20623004092484401</v>
      </c>
      <c r="AP9" s="6">
        <f t="shared" si="4"/>
        <v>0.20907805077404795</v>
      </c>
      <c r="AQ9" s="6">
        <f t="shared" si="4"/>
        <v>0.21192606062325189</v>
      </c>
      <c r="AR9" s="6">
        <f>$BC$16*$AE$9*$AE$9+$BD$16*$AE$9+$BE$16-($BC$16*AR$6*AR$6+$BD$16*AR$6+$BE$16)</f>
        <v>0</v>
      </c>
      <c r="AU9" s="3">
        <f t="shared" ref="AU9:AU22" si="10">AU8+5</f>
        <v>2035</v>
      </c>
      <c r="AV9" s="4">
        <v>-4.3359933460895166E-2</v>
      </c>
      <c r="AW9" s="4">
        <v>0.67280808816291104</v>
      </c>
      <c r="AX9" s="4">
        <v>-0.13865917773635184</v>
      </c>
      <c r="AY9" s="30"/>
      <c r="BA9" s="3">
        <v>2035</v>
      </c>
      <c r="BB9" s="4">
        <v>0.50137208321666693</v>
      </c>
      <c r="BC9" s="4">
        <v>0.86424563503396079</v>
      </c>
      <c r="BD9" s="4">
        <v>0.61786714209598159</v>
      </c>
    </row>
    <row r="10" spans="1:56" x14ac:dyDescent="0.25">
      <c r="C10" s="20" t="s">
        <v>18</v>
      </c>
      <c r="D10" s="6">
        <f>D9-D5</f>
        <v>-0.38669061126292359</v>
      </c>
      <c r="E10" s="6">
        <f t="shared" ref="E10:N10" si="11">E9-$D$5</f>
        <v>-0.30726623876528203</v>
      </c>
      <c r="F10" s="6">
        <f t="shared" si="11"/>
        <v>-0.23059951688518865</v>
      </c>
      <c r="G10" s="6">
        <f t="shared" si="11"/>
        <v>-0.15669044562264167</v>
      </c>
      <c r="H10" s="6">
        <f t="shared" si="11"/>
        <v>-8.5539024977642875E-2</v>
      </c>
      <c r="I10" s="6">
        <f t="shared" si="11"/>
        <v>-1.7145254950190481E-2</v>
      </c>
      <c r="J10" s="6">
        <f t="shared" si="11"/>
        <v>4.8490864459714178E-2</v>
      </c>
      <c r="K10" s="6">
        <f t="shared" si="11"/>
        <v>0.11136933325207155</v>
      </c>
      <c r="L10" s="6">
        <f t="shared" si="11"/>
        <v>0.17149015142688162</v>
      </c>
      <c r="M10" s="6">
        <f t="shared" si="11"/>
        <v>0.2288533189841444</v>
      </c>
      <c r="N10" s="6">
        <f t="shared" si="11"/>
        <v>0.28345883592386034</v>
      </c>
      <c r="P10" s="10">
        <v>2070</v>
      </c>
      <c r="Q10" s="27">
        <f>Q9</f>
        <v>2</v>
      </c>
      <c r="R10" s="16">
        <f>I32</f>
        <v>3.8214727906992096</v>
      </c>
      <c r="S10" s="6">
        <f t="shared" ref="S10:AB10" si="12">E38</f>
        <v>4.8300676679726595E-2</v>
      </c>
      <c r="T10" s="6">
        <f t="shared" si="12"/>
        <v>4.7886983878647205E-2</v>
      </c>
      <c r="U10" s="6">
        <f t="shared" si="12"/>
        <v>4.7473291077567592E-2</v>
      </c>
      <c r="V10" s="6">
        <f t="shared" si="12"/>
        <v>4.705959827648809E-2</v>
      </c>
      <c r="W10" s="6">
        <f t="shared" si="12"/>
        <v>4.6645905475408478E-2</v>
      </c>
      <c r="X10" s="6">
        <f t="shared" si="12"/>
        <v>4.6232212674329198E-2</v>
      </c>
      <c r="Y10" s="6">
        <f t="shared" si="12"/>
        <v>4.5818519873249253E-2</v>
      </c>
      <c r="Z10" s="6">
        <f t="shared" si="12"/>
        <v>4.5404827072170084E-2</v>
      </c>
      <c r="AA10" s="6">
        <f t="shared" si="12"/>
        <v>4.499113427109025E-2</v>
      </c>
      <c r="AB10" s="6">
        <f t="shared" si="12"/>
        <v>4.4577441470010637E-2</v>
      </c>
      <c r="AD10" s="10">
        <f>AD9+10</f>
        <v>2080</v>
      </c>
      <c r="AE10" s="27">
        <v>2</v>
      </c>
      <c r="AF10" s="6">
        <f>$BB$18*$AE$10*$AE$10+$BC$18*$AE$10+$BD$18-($BB$18*AF$6*AF$6+$BC$16*AF$6+$BD$18)</f>
        <v>2.0203349800094026</v>
      </c>
      <c r="AG10" s="6">
        <f>$BB$18*$AE$10*$AE$10+$BC$18*$AE$10+$BD$18-($BB$18*AG$6*AG$6+$BC$16*AG$6+$BD$18)</f>
        <v>1.5536245204661898</v>
      </c>
      <c r="AH10" s="6">
        <f>$BB$18*$AE$10*$AE$10+$BC$18*$AE$10+$BD$18-($BB$18*AH$6*AH$6+$BC$16*AH$6+$BD$18)</f>
        <v>1.0772039104051485</v>
      </c>
      <c r="AI10" s="6">
        <f>$BB$18*$AE$10*$AE$10+$BC$18*$AE$10+$BD$18-($BB$18*AI$6*AI$6+$BC$16*AI$6+$BD$18)</f>
        <v>0.59107314982627823</v>
      </c>
      <c r="AJ10" s="6">
        <v>0</v>
      </c>
      <c r="AK10" s="1"/>
      <c r="AL10" s="10">
        <f>AL9+10</f>
        <v>2080</v>
      </c>
      <c r="AM10" s="27">
        <v>2</v>
      </c>
      <c r="AN10" s="6">
        <f t="shared" si="7"/>
        <v>0.20203349800094025</v>
      </c>
      <c r="AO10" s="6">
        <f t="shared" si="4"/>
        <v>0.20714993606215865</v>
      </c>
      <c r="AP10" s="6">
        <f t="shared" si="4"/>
        <v>0.21544078208102971</v>
      </c>
      <c r="AQ10" s="6">
        <f t="shared" si="4"/>
        <v>0.23642925993051128</v>
      </c>
      <c r="AR10" s="6">
        <v>0</v>
      </c>
      <c r="AU10" s="3">
        <f t="shared" si="10"/>
        <v>2040</v>
      </c>
      <c r="AV10" s="4">
        <v>-3.447063271934097E-2</v>
      </c>
      <c r="AW10" s="4">
        <v>0.62856350355111523</v>
      </c>
      <c r="AX10" s="4">
        <v>-6.8289847420787031E-2</v>
      </c>
      <c r="AY10" s="30"/>
      <c r="BA10" s="3">
        <v>2040</v>
      </c>
      <c r="BB10" s="4">
        <v>0.42457142599020403</v>
      </c>
      <c r="BC10" s="4">
        <v>1.0372150152438735</v>
      </c>
      <c r="BD10" s="4">
        <v>0.48436858348812417</v>
      </c>
    </row>
    <row r="11" spans="1:56" x14ac:dyDescent="0.25">
      <c r="C11" s="21" t="s">
        <v>30</v>
      </c>
      <c r="D11" s="22"/>
      <c r="E11" s="23">
        <f>(E10-D10)/2</f>
        <v>3.971218624882078E-2</v>
      </c>
      <c r="F11" s="23">
        <f t="shared" ref="F11:N11" si="13">(F10-E10)/2</f>
        <v>3.833336094004669E-2</v>
      </c>
      <c r="G11" s="23">
        <f t="shared" si="13"/>
        <v>3.6954535631273489E-2</v>
      </c>
      <c r="H11" s="23">
        <f t="shared" si="13"/>
        <v>3.5575710322499399E-2</v>
      </c>
      <c r="I11" s="23">
        <f t="shared" si="13"/>
        <v>3.4196885013726197E-2</v>
      </c>
      <c r="J11" s="23">
        <f t="shared" si="13"/>
        <v>3.2818059704952329E-2</v>
      </c>
      <c r="K11" s="23">
        <f t="shared" si="13"/>
        <v>3.1439234396178684E-2</v>
      </c>
      <c r="L11" s="23">
        <f t="shared" si="13"/>
        <v>3.0060409087405038E-2</v>
      </c>
      <c r="M11" s="23">
        <f t="shared" si="13"/>
        <v>2.8681583778631392E-2</v>
      </c>
      <c r="N11" s="23">
        <f t="shared" si="13"/>
        <v>2.7302758469857968E-2</v>
      </c>
      <c r="P11" s="10">
        <v>2050</v>
      </c>
      <c r="Q11" s="11">
        <v>2.5</v>
      </c>
      <c r="R11" s="16">
        <f>I41</f>
        <v>5.4398830592226908</v>
      </c>
      <c r="S11" s="6">
        <f t="shared" ref="S11:AB11" si="14">E47</f>
        <v>3.7448755371448428E-2</v>
      </c>
      <c r="T11" s="6">
        <f t="shared" si="14"/>
        <v>3.6580001519459948E-2</v>
      </c>
      <c r="U11" s="6">
        <f t="shared" si="14"/>
        <v>3.5711247667471913E-2</v>
      </c>
      <c r="V11" s="6">
        <f t="shared" si="14"/>
        <v>3.4842493815484321E-2</v>
      </c>
      <c r="W11" s="6">
        <f t="shared" si="14"/>
        <v>3.3973739963496286E-2</v>
      </c>
      <c r="X11" s="6">
        <f t="shared" si="14"/>
        <v>3.310498611150825E-2</v>
      </c>
      <c r="Y11" s="6">
        <f t="shared" si="14"/>
        <v>3.2236232259520214E-2</v>
      </c>
      <c r="Z11" s="6">
        <f t="shared" si="14"/>
        <v>3.1367478407531735E-2</v>
      </c>
      <c r="AA11" s="6">
        <f t="shared" si="14"/>
        <v>3.0498724555544143E-2</v>
      </c>
      <c r="AB11" s="6">
        <f t="shared" si="14"/>
        <v>2.9629970703556108E-2</v>
      </c>
      <c r="AD11" s="42"/>
      <c r="AE11" s="42"/>
      <c r="AF11" s="43" t="s">
        <v>36</v>
      </c>
      <c r="AG11" s="43"/>
      <c r="AH11" s="43"/>
      <c r="AI11" s="43"/>
      <c r="AJ11" s="43"/>
      <c r="AK11" s="32"/>
      <c r="AL11" s="56"/>
      <c r="AM11" s="57"/>
      <c r="AN11" s="44" t="s">
        <v>48</v>
      </c>
      <c r="AO11" s="45"/>
      <c r="AP11" s="45"/>
      <c r="AQ11" s="45"/>
      <c r="AR11" s="46"/>
      <c r="AU11" s="3">
        <f t="shared" si="10"/>
        <v>2045</v>
      </c>
      <c r="AV11" s="4">
        <v>-2.6926760495861742E-2</v>
      </c>
      <c r="AW11" s="4">
        <v>0.59255395524366106</v>
      </c>
      <c r="AX11" s="4">
        <v>-1.0444666023646076E-2</v>
      </c>
      <c r="AY11" s="30"/>
      <c r="BA11" s="3">
        <v>2045</v>
      </c>
      <c r="BB11" s="4">
        <v>0.35475963319883258</v>
      </c>
      <c r="BC11" s="4">
        <v>1.1927442248170403</v>
      </c>
      <c r="BD11" s="4">
        <v>0.36411748767529839</v>
      </c>
    </row>
    <row r="12" spans="1:56" x14ac:dyDescent="0.25">
      <c r="P12" s="40"/>
      <c r="Q12" s="40"/>
      <c r="R12" s="40"/>
      <c r="S12" s="41" t="s">
        <v>32</v>
      </c>
      <c r="T12" s="41"/>
      <c r="U12" s="41"/>
      <c r="V12" s="41"/>
      <c r="W12" s="41"/>
      <c r="X12" s="41"/>
      <c r="Y12" s="41"/>
      <c r="Z12" s="41"/>
      <c r="AA12" s="41"/>
      <c r="AB12" s="41"/>
      <c r="AU12" s="3">
        <f t="shared" si="10"/>
        <v>2050</v>
      </c>
      <c r="AV12" s="4">
        <v>-2.1718846299699952E-2</v>
      </c>
      <c r="AW12" s="4">
        <v>0.57168959847821976</v>
      </c>
      <c r="AX12" s="4">
        <v>2.4032508859760826E-2</v>
      </c>
      <c r="AY12" s="30"/>
      <c r="BA12" s="3">
        <v>2050</v>
      </c>
      <c r="BB12" s="4">
        <v>0.34276029364531069</v>
      </c>
      <c r="BC12" s="4">
        <v>1.1584570207576901</v>
      </c>
      <c r="BD12" s="4">
        <v>0.4014886720452735</v>
      </c>
    </row>
    <row r="13" spans="1:56" x14ac:dyDescent="0.25">
      <c r="AU13" s="3">
        <f t="shared" si="10"/>
        <v>2055</v>
      </c>
      <c r="AV13" s="4">
        <v>-1.4295237084146314E-2</v>
      </c>
      <c r="AW13" s="4">
        <v>0.53416372173178717</v>
      </c>
      <c r="AX13" s="4">
        <v>8.3832782505530251E-2</v>
      </c>
      <c r="AY13" s="30"/>
      <c r="BA13" s="3">
        <v>2055</v>
      </c>
      <c r="BB13" s="4">
        <v>0.20048220670294092</v>
      </c>
      <c r="BC13" s="4">
        <v>1.5743241653645053</v>
      </c>
      <c r="BD13" s="4">
        <v>6.640951496712888E-2</v>
      </c>
    </row>
    <row r="14" spans="1:56" x14ac:dyDescent="0.25">
      <c r="C14" s="14" t="s">
        <v>20</v>
      </c>
      <c r="D14" s="15">
        <v>2</v>
      </c>
      <c r="E14" s="50" t="s">
        <v>21</v>
      </c>
      <c r="F14" s="53"/>
      <c r="G14" s="53"/>
      <c r="H14" s="54"/>
      <c r="I14" s="16">
        <f>BB12*D14*D14 +BC12*D14 +BD12</f>
        <v>4.0894438881418962</v>
      </c>
      <c r="J14" s="17"/>
      <c r="K14" s="17"/>
      <c r="L14" s="17"/>
      <c r="M14" s="17"/>
      <c r="N14" s="17"/>
      <c r="P14" s="40"/>
      <c r="Q14" s="40"/>
      <c r="R14" s="40"/>
      <c r="S14" s="41" t="s">
        <v>31</v>
      </c>
      <c r="T14" s="41"/>
      <c r="U14" s="41"/>
      <c r="V14" s="41"/>
      <c r="W14" s="41"/>
      <c r="X14" s="41"/>
      <c r="Y14" s="41"/>
      <c r="Z14" s="41"/>
      <c r="AA14" s="41"/>
      <c r="AB14" s="41"/>
      <c r="AD14" s="42"/>
      <c r="AE14" s="42"/>
      <c r="AF14" s="43" t="s">
        <v>37</v>
      </c>
      <c r="AG14" s="43"/>
      <c r="AH14" s="43"/>
      <c r="AI14" s="43"/>
      <c r="AJ14" s="43"/>
      <c r="AK14" s="32"/>
      <c r="AL14" s="56"/>
      <c r="AM14" s="57"/>
      <c r="AN14" s="43" t="s">
        <v>37</v>
      </c>
      <c r="AO14" s="43"/>
      <c r="AP14" s="43"/>
      <c r="AQ14" s="43"/>
      <c r="AR14" s="43"/>
      <c r="AU14" s="3">
        <f t="shared" si="10"/>
        <v>2060</v>
      </c>
      <c r="AV14" s="4">
        <v>-1.1946403731259219E-2</v>
      </c>
      <c r="AW14" s="4">
        <v>0.53138961466521117</v>
      </c>
      <c r="AX14" s="4">
        <v>9.3336587545791549E-2</v>
      </c>
      <c r="AY14" s="30"/>
      <c r="BA14" s="3">
        <v>2060</v>
      </c>
      <c r="BB14" s="4">
        <v>0.151839722226976</v>
      </c>
      <c r="BC14" s="4">
        <v>1.672278395509303</v>
      </c>
      <c r="BD14" s="4">
        <v>-1.7171924286170981E-2</v>
      </c>
    </row>
    <row r="15" spans="1:56" ht="15" customHeight="1" x14ac:dyDescent="0.25">
      <c r="C15" s="18"/>
      <c r="D15" s="41" t="s">
        <v>29</v>
      </c>
      <c r="E15" s="55"/>
      <c r="F15" s="55"/>
      <c r="G15" s="55"/>
      <c r="H15" s="55"/>
      <c r="I15" s="55"/>
      <c r="J15" s="55"/>
      <c r="K15" s="55"/>
      <c r="L15" s="55"/>
      <c r="M15" s="55"/>
      <c r="N15" s="55"/>
      <c r="P15" s="25" t="s">
        <v>1</v>
      </c>
      <c r="Q15" s="26" t="s">
        <v>35</v>
      </c>
      <c r="R15" s="28" t="s">
        <v>11</v>
      </c>
      <c r="S15" s="19">
        <v>-0.8</v>
      </c>
      <c r="T15" s="19">
        <v>-0.60000000000000009</v>
      </c>
      <c r="U15" s="19">
        <v>-0.40000000000000008</v>
      </c>
      <c r="V15" s="19">
        <v>-0.20000000000000007</v>
      </c>
      <c r="W15" s="19">
        <v>0</v>
      </c>
      <c r="X15" s="19">
        <v>0.2</v>
      </c>
      <c r="Y15" s="19">
        <v>0.4</v>
      </c>
      <c r="Z15" s="19">
        <v>0.60000000000000009</v>
      </c>
      <c r="AA15" s="19">
        <v>0.8</v>
      </c>
      <c r="AB15" s="19">
        <v>1</v>
      </c>
      <c r="AD15" s="24" t="s">
        <v>1</v>
      </c>
      <c r="AE15" s="12" t="s">
        <v>35</v>
      </c>
      <c r="AF15" s="29">
        <v>1</v>
      </c>
      <c r="AG15" s="29">
        <f>AF15+0.25</f>
        <v>1.25</v>
      </c>
      <c r="AH15" s="29">
        <f t="shared" ref="AH15:AI15" si="15">AG15+0.25</f>
        <v>1.5</v>
      </c>
      <c r="AI15" s="29">
        <f t="shared" si="15"/>
        <v>1.75</v>
      </c>
      <c r="AJ15" s="29">
        <f>AI15+0.25</f>
        <v>2</v>
      </c>
      <c r="AK15" s="34"/>
      <c r="AL15" s="24" t="s">
        <v>1</v>
      </c>
      <c r="AM15" s="12" t="s">
        <v>35</v>
      </c>
      <c r="AN15" s="29">
        <v>1</v>
      </c>
      <c r="AO15" s="29">
        <f>AN15+0.25</f>
        <v>1.25</v>
      </c>
      <c r="AP15" s="29">
        <f t="shared" ref="AP15:AQ15" si="16">AO15+0.25</f>
        <v>1.5</v>
      </c>
      <c r="AQ15" s="29">
        <f t="shared" si="16"/>
        <v>1.75</v>
      </c>
      <c r="AR15" s="29">
        <f>AQ15+0.25</f>
        <v>2</v>
      </c>
      <c r="AU15" s="3">
        <f t="shared" si="10"/>
        <v>2065</v>
      </c>
      <c r="AV15" s="4">
        <v>-1.1044582413951081E-2</v>
      </c>
      <c r="AW15" s="4">
        <v>0.53585978799950207</v>
      </c>
      <c r="AX15" s="4">
        <v>9.1004142706896385E-2</v>
      </c>
      <c r="AY15" s="30"/>
      <c r="BA15" s="3">
        <v>2065</v>
      </c>
      <c r="BB15" s="4">
        <v>0.12978273078622746</v>
      </c>
      <c r="BC15" s="4">
        <v>1.6955048333033362</v>
      </c>
      <c r="BD15" s="4">
        <v>-4.008921954874467E-2</v>
      </c>
    </row>
    <row r="16" spans="1:56" ht="15" customHeight="1" x14ac:dyDescent="0.25">
      <c r="C16" s="18" t="s">
        <v>15</v>
      </c>
      <c r="D16" s="19">
        <v>-1</v>
      </c>
      <c r="E16" s="19">
        <f>D16+0.2</f>
        <v>-0.8</v>
      </c>
      <c r="F16" s="19">
        <f t="shared" ref="F16:N16" si="17">E16+0.2</f>
        <v>-0.60000000000000009</v>
      </c>
      <c r="G16" s="19">
        <f t="shared" si="17"/>
        <v>-0.40000000000000008</v>
      </c>
      <c r="H16" s="19">
        <f t="shared" si="17"/>
        <v>-0.20000000000000007</v>
      </c>
      <c r="I16" s="19">
        <f t="shared" si="17"/>
        <v>0</v>
      </c>
      <c r="J16" s="19">
        <f t="shared" si="17"/>
        <v>0.2</v>
      </c>
      <c r="K16" s="19">
        <f t="shared" si="17"/>
        <v>0.4</v>
      </c>
      <c r="L16" s="19">
        <f t="shared" si="17"/>
        <v>0.60000000000000009</v>
      </c>
      <c r="M16" s="19">
        <f t="shared" si="17"/>
        <v>0.8</v>
      </c>
      <c r="N16" s="19">
        <f t="shared" si="17"/>
        <v>1</v>
      </c>
      <c r="P16" s="10">
        <v>2040</v>
      </c>
      <c r="Q16" s="27">
        <f t="shared" ref="Q16:R20" si="18">Q7</f>
        <v>2</v>
      </c>
      <c r="R16" s="16">
        <f t="shared" si="18"/>
        <v>4.2570843179366875</v>
      </c>
      <c r="S16" s="6">
        <f t="shared" ref="S16:AB16" si="19">0.01/S7</f>
        <v>0.25181187299394631</v>
      </c>
      <c r="T16" s="6">
        <f t="shared" si="19"/>
        <v>0.26086937734575327</v>
      </c>
      <c r="U16" s="6">
        <f t="shared" si="19"/>
        <v>0.27060277795879828</v>
      </c>
      <c r="V16" s="6">
        <f t="shared" si="19"/>
        <v>0.28109066296493956</v>
      </c>
      <c r="W16" s="6">
        <f t="shared" si="19"/>
        <v>0.29242429525338715</v>
      </c>
      <c r="X16" s="6">
        <f t="shared" si="19"/>
        <v>0.30471027507122778</v>
      </c>
      <c r="Y16" s="6">
        <f t="shared" si="19"/>
        <v>0.31807390326322516</v>
      </c>
      <c r="Z16" s="6">
        <f t="shared" si="19"/>
        <v>0.33266347011191821</v>
      </c>
      <c r="AA16" s="6">
        <f t="shared" si="19"/>
        <v>0.34865578125606472</v>
      </c>
      <c r="AB16" s="6">
        <f t="shared" si="19"/>
        <v>0.36626335800611215</v>
      </c>
      <c r="AD16" s="10">
        <v>2050</v>
      </c>
      <c r="AE16" s="27">
        <v>2.5</v>
      </c>
      <c r="AF16" s="6">
        <f>$BB$12*$AE$16*$AE$16+$BC$12*$AE$16+$BD$12-($BB$12*AF$15*AF$15+$BC$12*AF$15+$BD$12)</f>
        <v>3.5371770727744165</v>
      </c>
      <c r="AG16" s="6">
        <f>$BB$12*$AE$16*$AE$16+$BC$12*$AE$16+$BD$12-($BB$12*AG$15*AG$15+$BC$12*AG$15+$BD$12)</f>
        <v>3.0547601524095067</v>
      </c>
      <c r="AH16" s="6">
        <f>$BB$12*$AE$16*$AE$16+$BC$12*$AE$16+$BD$12-($BB$12*AH$15*AH$15+$BC$12*AH$15+$BD$12)</f>
        <v>2.5294981953389328</v>
      </c>
      <c r="AI16" s="6">
        <f>$BB$12*$AE$16*$AE$16+$BC$12*$AE$16+$BD$12-($BB$12*AI$15*AI$15+$BC$12*AI$15+$BD$12)</f>
        <v>1.9613912015626962</v>
      </c>
      <c r="AJ16" s="6">
        <f>$BB$12*$AE$16*$AE$16+$BC$12*$AE$16+$BD$12-($BB$12*AJ$15*AJ$15+$BC$12*AJ$15+$BD$12)</f>
        <v>1.3504391710807946</v>
      </c>
      <c r="AK16" s="1"/>
      <c r="AL16" s="10">
        <v>2050</v>
      </c>
      <c r="AM16" s="27">
        <v>2.5</v>
      </c>
      <c r="AN16" s="6">
        <f t="shared" ref="AN16:AR19" si="20">AF16/($AM16-AN$6)/10</f>
        <v>0.23581180485162778</v>
      </c>
      <c r="AO16" s="6">
        <f t="shared" si="20"/>
        <v>0.24438081219276056</v>
      </c>
      <c r="AP16" s="6">
        <f t="shared" si="20"/>
        <v>0.25294981953389328</v>
      </c>
      <c r="AQ16" s="6">
        <f t="shared" si="20"/>
        <v>0.26151882687502614</v>
      </c>
      <c r="AR16" s="6">
        <f t="shared" si="20"/>
        <v>0.2700878342161589</v>
      </c>
      <c r="AU16" s="3">
        <f t="shared" si="10"/>
        <v>2070</v>
      </c>
      <c r="AV16" s="4">
        <v>-1.0342320026988578E-2</v>
      </c>
      <c r="AW16" s="4">
        <v>0.54343637990036819</v>
      </c>
      <c r="AX16" s="4">
        <v>7.3709211858774409E-2</v>
      </c>
      <c r="AY16" s="30"/>
      <c r="BA16" s="3">
        <v>2070</v>
      </c>
      <c r="BB16" s="4">
        <v>0.11392039396815726</v>
      </c>
      <c r="BC16" s="4">
        <v>1.6920591288519296</v>
      </c>
      <c r="BD16" s="4">
        <v>-1.8327042877278321E-2</v>
      </c>
    </row>
    <row r="17" spans="3:56" x14ac:dyDescent="0.25">
      <c r="C17" s="20" t="s">
        <v>16</v>
      </c>
      <c r="D17" s="6">
        <f>$I$17+D16</f>
        <v>3.0894438881418962</v>
      </c>
      <c r="E17" s="6">
        <f>$I$17+E16</f>
        <v>3.2894438881418964</v>
      </c>
      <c r="F17" s="6">
        <f>$I$17+F16</f>
        <v>3.4894438881418961</v>
      </c>
      <c r="G17" s="6">
        <f>$I$17+G16</f>
        <v>3.6894438881418963</v>
      </c>
      <c r="H17" s="6">
        <f>$I$17+H16</f>
        <v>3.889443888141896</v>
      </c>
      <c r="I17" s="6">
        <f>I14</f>
        <v>4.0894438881418962</v>
      </c>
      <c r="J17" s="6">
        <f>$I$17+J16</f>
        <v>4.2894438881418964</v>
      </c>
      <c r="K17" s="6">
        <f>$I$17+K16</f>
        <v>4.4894438881418965</v>
      </c>
      <c r="L17" s="6">
        <f>$I$17+L16</f>
        <v>4.6894438881418967</v>
      </c>
      <c r="M17" s="6">
        <f>$I$17+M16</f>
        <v>4.889443888141896</v>
      </c>
      <c r="N17" s="6">
        <f>$I$17+N16</f>
        <v>5.0894438881418962</v>
      </c>
      <c r="P17" s="10">
        <v>2050</v>
      </c>
      <c r="Q17" s="27">
        <f t="shared" si="18"/>
        <v>2</v>
      </c>
      <c r="R17" s="16">
        <f t="shared" si="18"/>
        <v>4.0894438881418962</v>
      </c>
      <c r="S17" s="6">
        <f t="shared" ref="S17:AB17" si="21">0.01/S8</f>
        <v>0.23086822956899516</v>
      </c>
      <c r="T17" s="6">
        <f t="shared" si="21"/>
        <v>0.2355934728124274</v>
      </c>
      <c r="U17" s="6">
        <f t="shared" si="21"/>
        <v>0.24051618336689368</v>
      </c>
      <c r="V17" s="6">
        <f t="shared" si="21"/>
        <v>0.24564900359426209</v>
      </c>
      <c r="W17" s="6">
        <f t="shared" si="21"/>
        <v>0.25100567858464562</v>
      </c>
      <c r="X17" s="6">
        <f t="shared" si="21"/>
        <v>0.25660117906828528</v>
      </c>
      <c r="Y17" s="6">
        <f t="shared" si="21"/>
        <v>0.26245184114224823</v>
      </c>
      <c r="Z17" s="6">
        <f t="shared" si="21"/>
        <v>0.26857552555820918</v>
      </c>
      <c r="AA17" s="6">
        <f t="shared" si="21"/>
        <v>0.27499179984260452</v>
      </c>
      <c r="AB17" s="6">
        <f t="shared" si="21"/>
        <v>0.28172214716079563</v>
      </c>
      <c r="AD17" s="10">
        <f>AD16+10</f>
        <v>2060</v>
      </c>
      <c r="AE17" s="27">
        <v>2.5</v>
      </c>
      <c r="AF17" s="6">
        <f>$BB$14*$AE$17*$AE$17+$BC$14*$AE$17+$BD$14-($BB$14*AF$15*AF$15+$BC$14*AF$15+$BD$14)</f>
        <v>3.3055761349555786</v>
      </c>
      <c r="AG17" s="6">
        <f>$BB$14*$AE$17*$AE$17+$BC$14*$AE$17+$BD$14-($BB$14*AG$15*AG$15+$BC$14*AG$15+$BD$14)</f>
        <v>2.8020966923255792</v>
      </c>
      <c r="AH17" s="6">
        <f>$BB$14*$AE$17*$AE$17+$BC$14*$AE$17+$BD$14-($BB$14*AH$15*AH$15+$BC$14*AH$15+$BD$14)</f>
        <v>2.2796372844172073</v>
      </c>
      <c r="AI17" s="6">
        <f>$BB$14*$AE$17*$AE$17+$BC$14*$AE$17+$BD$14-($BB$14*AI$15*AI$15+$BC$14*AI$15+$BD$14)</f>
        <v>1.7381979112304635</v>
      </c>
      <c r="AJ17" s="6">
        <f>$BB$14*$AE$17*$AE$17+$BC$14*$AE$17+$BD$14-($BB$14*AJ$15*AJ$15+$BC$14*AJ$15+$BD$14)</f>
        <v>1.1777785727653476</v>
      </c>
      <c r="AK17" s="1"/>
      <c r="AL17" s="10">
        <f>AL16+10</f>
        <v>2060</v>
      </c>
      <c r="AM17" s="27">
        <v>2.5</v>
      </c>
      <c r="AN17" s="6">
        <f t="shared" si="20"/>
        <v>0.22037174233037188</v>
      </c>
      <c r="AO17" s="6">
        <f t="shared" si="20"/>
        <v>0.22416773538604634</v>
      </c>
      <c r="AP17" s="6">
        <f t="shared" si="20"/>
        <v>0.22796372844172072</v>
      </c>
      <c r="AQ17" s="6">
        <f t="shared" si="20"/>
        <v>0.23175972149739513</v>
      </c>
      <c r="AR17" s="6">
        <f t="shared" si="20"/>
        <v>0.23555571455306951</v>
      </c>
      <c r="AU17" s="3">
        <f t="shared" si="10"/>
        <v>2075</v>
      </c>
      <c r="AV17" s="4">
        <v>-9.1358537400677165E-3</v>
      </c>
      <c r="AW17" s="4">
        <v>0.54374614728530424</v>
      </c>
      <c r="AX17" s="4">
        <v>8.4813240270426776E-2</v>
      </c>
      <c r="AY17" s="30"/>
      <c r="BA17" s="3">
        <v>2075</v>
      </c>
      <c r="BB17" s="4">
        <v>9.3706604344620817E-2</v>
      </c>
      <c r="BC17" s="4">
        <v>1.7250379315810169</v>
      </c>
      <c r="BD17" s="4">
        <v>-6.6210021178897349E-2</v>
      </c>
    </row>
    <row r="18" spans="3:56" x14ac:dyDescent="0.25">
      <c r="C18" s="20" t="s">
        <v>17</v>
      </c>
      <c r="D18" s="6">
        <f t="shared" ref="D18:N18" si="22">$AV$12*D17*D17  +$AW$12*D17 + $AX$12</f>
        <v>1.5829363644289118</v>
      </c>
      <c r="E18" s="6">
        <f t="shared" si="22"/>
        <v>1.6695658674893274</v>
      </c>
      <c r="F18" s="6">
        <f t="shared" si="22"/>
        <v>1.7544578628457668</v>
      </c>
      <c r="G18" s="6">
        <f t="shared" si="22"/>
        <v>1.8376123504982302</v>
      </c>
      <c r="H18" s="6">
        <f t="shared" si="22"/>
        <v>1.9190293304467179</v>
      </c>
      <c r="I18" s="6">
        <f t="shared" si="22"/>
        <v>1.9987088026912292</v>
      </c>
      <c r="J18" s="6">
        <f t="shared" si="22"/>
        <v>2.0766507672317651</v>
      </c>
      <c r="K18" s="6">
        <f t="shared" si="22"/>
        <v>2.1528552240683245</v>
      </c>
      <c r="L18" s="6">
        <f t="shared" si="22"/>
        <v>2.2273221732009079</v>
      </c>
      <c r="M18" s="6">
        <f t="shared" si="22"/>
        <v>2.3000516146295151</v>
      </c>
      <c r="N18" s="6">
        <f t="shared" si="22"/>
        <v>2.3710435483541463</v>
      </c>
      <c r="P18" s="10">
        <v>2060</v>
      </c>
      <c r="Q18" s="27">
        <f t="shared" si="18"/>
        <v>2</v>
      </c>
      <c r="R18" s="16">
        <f t="shared" si="18"/>
        <v>3.9347437556403393</v>
      </c>
      <c r="S18" s="6">
        <f t="shared" ref="S18:AB18" si="23">0.01/S9</f>
        <v>0.21792139035404018</v>
      </c>
      <c r="T18" s="6">
        <f t="shared" si="23"/>
        <v>0.22021459674038185</v>
      </c>
      <c r="U18" s="6">
        <f t="shared" si="23"/>
        <v>0.22255657964038211</v>
      </c>
      <c r="V18" s="6">
        <f t="shared" si="23"/>
        <v>0.22494891199741104</v>
      </c>
      <c r="W18" s="6">
        <f t="shared" si="23"/>
        <v>0.2273932351220315</v>
      </c>
      <c r="X18" s="6">
        <f t="shared" si="23"/>
        <v>0.2298912624472513</v>
      </c>
      <c r="Y18" s="6">
        <f t="shared" si="23"/>
        <v>0.23244478353402179</v>
      </c>
      <c r="Z18" s="6">
        <f t="shared" si="23"/>
        <v>0.23505566834668679</v>
      </c>
      <c r="AA18" s="6">
        <f t="shared" si="23"/>
        <v>0.23772587181985591</v>
      </c>
      <c r="AB18" s="6">
        <f t="shared" si="23"/>
        <v>0.24045743874010511</v>
      </c>
      <c r="AD18" s="10">
        <f>AD17+10</f>
        <v>2070</v>
      </c>
      <c r="AE18" s="27">
        <v>2.5</v>
      </c>
      <c r="AF18" s="6">
        <f>$BB$16*$AE$18*$AE$18+$BC$16*$AE$18+$BD$16-($BB$16*AF$15*AF$15+$BC$16*AF$15+$BD$16)</f>
        <v>3.1361707616107211</v>
      </c>
      <c r="AG18" s="6">
        <f>$BB$16*$AE$18*$AE$18+$BC$16*$AE$18+$BD$16-($BB$16*AG$15*AG$15+$BC$16*AG$15+$BD$16)</f>
        <v>2.6490757577906501</v>
      </c>
      <c r="AH18" s="6">
        <f>$BB$16*$AE$18*$AE$18+$BC$16*$AE$18+$BD$16-($BB$16*AH$15*AH$15+$BC$16*AH$15+$BD$16)</f>
        <v>2.1477407047245598</v>
      </c>
      <c r="AI18" s="6">
        <f>$BB$16*$AE$18*$AE$18+$BC$16*$AE$18+$BD$16-($BB$16*AI$15*AI$15+$BC$16*AI$15+$BD$16)</f>
        <v>1.6321656024124498</v>
      </c>
      <c r="AJ18" s="6">
        <f>$BB$16*$AE$18*$AE$18+$BC$16*$AE$18+$BD$16-($BB$16*AJ$15*AJ$15+$BC$16*AJ$15+$BD$16)</f>
        <v>1.10235045085432</v>
      </c>
      <c r="AK18" s="1"/>
      <c r="AL18" s="10">
        <f>AL17+10</f>
        <v>2070</v>
      </c>
      <c r="AM18" s="27">
        <v>2.5</v>
      </c>
      <c r="AN18" s="6">
        <f t="shared" si="20"/>
        <v>0.20907805077404809</v>
      </c>
      <c r="AO18" s="6">
        <f t="shared" si="20"/>
        <v>0.21192606062325198</v>
      </c>
      <c r="AP18" s="6">
        <f t="shared" si="20"/>
        <v>0.21477407047245597</v>
      </c>
      <c r="AQ18" s="6">
        <f t="shared" si="20"/>
        <v>0.21762208032165997</v>
      </c>
      <c r="AR18" s="6">
        <f t="shared" si="20"/>
        <v>0.220470090170864</v>
      </c>
      <c r="AU18" s="3">
        <f t="shared" si="10"/>
        <v>2080</v>
      </c>
      <c r="AV18" s="4">
        <v>-8.0130852832270699E-3</v>
      </c>
      <c r="AW18" s="4">
        <v>0.54650966079888108</v>
      </c>
      <c r="AX18" s="4">
        <v>6.3967031547387948E-2</v>
      </c>
      <c r="AY18" s="30"/>
      <c r="BA18" s="3">
        <v>2080</v>
      </c>
      <c r="BB18" s="4">
        <v>7.7681204142631549E-2</v>
      </c>
      <c r="BC18" s="4">
        <v>1.7396752482167188</v>
      </c>
      <c r="BD18" s="4">
        <v>-4.254436747762097E-2</v>
      </c>
    </row>
    <row r="19" spans="3:56" x14ac:dyDescent="0.25">
      <c r="C19" s="20" t="s">
        <v>18</v>
      </c>
      <c r="D19" s="6">
        <f t="shared" ref="D19:N19" si="24">D18-$D$5</f>
        <v>-0.41706363557108816</v>
      </c>
      <c r="E19" s="6">
        <f t="shared" si="24"/>
        <v>-0.33043413251067255</v>
      </c>
      <c r="F19" s="6">
        <f t="shared" si="24"/>
        <v>-0.24554213715423323</v>
      </c>
      <c r="G19" s="6">
        <f t="shared" si="24"/>
        <v>-0.16238764950176976</v>
      </c>
      <c r="H19" s="6">
        <f t="shared" si="24"/>
        <v>-8.0970669553282137E-2</v>
      </c>
      <c r="I19" s="6">
        <f t="shared" si="24"/>
        <v>-1.2911973087708084E-3</v>
      </c>
      <c r="J19" s="6">
        <f t="shared" si="24"/>
        <v>7.6650767231765116E-2</v>
      </c>
      <c r="K19" s="6">
        <f t="shared" si="24"/>
        <v>0.15285522406832452</v>
      </c>
      <c r="L19" s="6">
        <f t="shared" si="24"/>
        <v>0.22732217320090786</v>
      </c>
      <c r="M19" s="6">
        <f t="shared" si="24"/>
        <v>0.30005161462951513</v>
      </c>
      <c r="N19" s="6">
        <f t="shared" si="24"/>
        <v>0.37104354835414632</v>
      </c>
      <c r="P19" s="10">
        <v>2070</v>
      </c>
      <c r="Q19" s="27">
        <f t="shared" si="18"/>
        <v>2</v>
      </c>
      <c r="R19" s="16">
        <f t="shared" si="18"/>
        <v>3.8214727906992096</v>
      </c>
      <c r="S19" s="6">
        <f t="shared" ref="S19:AB19" si="25">0.01/S10</f>
        <v>0.20703643690767035</v>
      </c>
      <c r="T19" s="6">
        <f t="shared" si="25"/>
        <v>0.20882501235286605</v>
      </c>
      <c r="U19" s="6">
        <f t="shared" si="25"/>
        <v>0.21064475988531728</v>
      </c>
      <c r="V19" s="6">
        <f t="shared" si="25"/>
        <v>0.2124965015903291</v>
      </c>
      <c r="W19" s="6">
        <f t="shared" si="25"/>
        <v>0.21438108871682118</v>
      </c>
      <c r="X19" s="6">
        <f t="shared" si="25"/>
        <v>0.21629940298212419</v>
      </c>
      <c r="Y19" s="6">
        <f t="shared" si="25"/>
        <v>0.21825235794747735</v>
      </c>
      <c r="Z19" s="6">
        <f t="shared" si="25"/>
        <v>0.22024090046869238</v>
      </c>
      <c r="AA19" s="6">
        <f t="shared" si="25"/>
        <v>0.22226601222689457</v>
      </c>
      <c r="AB19" s="6">
        <f t="shared" si="25"/>
        <v>0.22432871134444707</v>
      </c>
      <c r="AD19" s="10">
        <f>AD18+10</f>
        <v>2080</v>
      </c>
      <c r="AE19" s="27">
        <v>2.5</v>
      </c>
      <c r="AF19" s="6">
        <f>$BB$18*$AE$19*$AE$19+$BC$18*$AE$19+$BD$18-($BB$18*AF$15*AF$15+$BC$16*AF$15+$BD$18)</f>
        <v>3.0649553134386824</v>
      </c>
      <c r="AG19" s="6">
        <f>$BB$18*$AE$19*$AE$19+$BC$18*$AE$19+$BD$18-($BB$18*AG$15*AG$15+$BC$16*AG$15+$BD$18)</f>
        <v>2.5982448538954697</v>
      </c>
      <c r="AH19" s="6">
        <f>$BB$18*$AE$19*$AE$19+$BC$18*$AE$19+$BD$18-($BB$18*AH$15*AH$15+$BC$16*AH$15+$BD$18)</f>
        <v>2.1218242438344284</v>
      </c>
      <c r="AI19" s="6">
        <f>$BB$18*$AE$19*$AE$19+$BC$18*$AE$19+$BD$18-($BB$18*AI$15*AI$15+$BC$16*AI$15+$BD$18)</f>
        <v>1.6356934832555581</v>
      </c>
      <c r="AJ19" s="6">
        <f>$BB$18*$AE$19*$AE$19+$BC$18*$AE$19+$BD$18-($BB$18*AJ$15*AJ$15+$BC$16*AJ$15+$BD$18)</f>
        <v>1.1398525721588584</v>
      </c>
      <c r="AK19" s="1"/>
      <c r="AL19" s="10">
        <f>AL18+10</f>
        <v>2080</v>
      </c>
      <c r="AM19" s="27">
        <v>2.5</v>
      </c>
      <c r="AN19" s="6">
        <f t="shared" si="20"/>
        <v>0.20433035422924548</v>
      </c>
      <c r="AO19" s="6">
        <f t="shared" si="20"/>
        <v>0.20785958831163756</v>
      </c>
      <c r="AP19" s="6">
        <f t="shared" si="20"/>
        <v>0.21218242438344284</v>
      </c>
      <c r="AQ19" s="6">
        <f t="shared" si="20"/>
        <v>0.2180924644340744</v>
      </c>
      <c r="AR19" s="6">
        <f t="shared" si="20"/>
        <v>0.22797051443177169</v>
      </c>
      <c r="AU19" s="3">
        <f t="shared" si="10"/>
        <v>2085</v>
      </c>
      <c r="AV19" s="4">
        <v>-6.9408690593585638E-3</v>
      </c>
      <c r="AW19" s="4">
        <v>0.54700899529536029</v>
      </c>
      <c r="AX19" s="4">
        <v>8.141428881191505E-2</v>
      </c>
      <c r="AY19" s="30"/>
      <c r="BA19" s="3">
        <v>2085</v>
      </c>
      <c r="BB19" s="4">
        <v>6.4029326188671326E-2</v>
      </c>
      <c r="BC19" s="4">
        <v>1.7542406419026424</v>
      </c>
      <c r="BD19" s="4">
        <v>-8.6443404895521936E-2</v>
      </c>
    </row>
    <row r="20" spans="3:56" x14ac:dyDescent="0.25">
      <c r="C20" s="21" t="s">
        <v>19</v>
      </c>
      <c r="D20" s="22"/>
      <c r="E20" s="23">
        <f>(E19-D19)/2</f>
        <v>4.3314751530207807E-2</v>
      </c>
      <c r="F20" s="23">
        <f t="shared" ref="F20:N20" si="26">(F19-E19)/2</f>
        <v>4.244599767821966E-2</v>
      </c>
      <c r="G20" s="23">
        <f t="shared" si="26"/>
        <v>4.1577243826231736E-2</v>
      </c>
      <c r="H20" s="23">
        <f t="shared" si="26"/>
        <v>4.0708489974243811E-2</v>
      </c>
      <c r="I20" s="23">
        <f t="shared" si="26"/>
        <v>3.9839736122255665E-2</v>
      </c>
      <c r="J20" s="23">
        <f t="shared" si="26"/>
        <v>3.8970982270267962E-2</v>
      </c>
      <c r="K20" s="23">
        <f t="shared" si="26"/>
        <v>3.8102228418279704E-2</v>
      </c>
      <c r="L20" s="23">
        <f t="shared" si="26"/>
        <v>3.7233474566291669E-2</v>
      </c>
      <c r="M20" s="23">
        <f t="shared" si="26"/>
        <v>3.6364720714303633E-2</v>
      </c>
      <c r="N20" s="23">
        <f t="shared" si="26"/>
        <v>3.5495966862315598E-2</v>
      </c>
      <c r="P20" s="10">
        <v>2050</v>
      </c>
      <c r="Q20" s="27">
        <f t="shared" si="18"/>
        <v>2.5</v>
      </c>
      <c r="R20" s="16">
        <f t="shared" si="18"/>
        <v>5.4398830592226908</v>
      </c>
      <c r="S20" s="6">
        <f t="shared" ref="S20:AB20" si="27">0.01/S11</f>
        <v>0.26703157156523744</v>
      </c>
      <c r="T20" s="6">
        <f t="shared" si="27"/>
        <v>0.27337341674740412</v>
      </c>
      <c r="U20" s="6">
        <f t="shared" si="27"/>
        <v>0.28002382031330258</v>
      </c>
      <c r="V20" s="6">
        <f t="shared" si="27"/>
        <v>0.28700586281099977</v>
      </c>
      <c r="W20" s="6">
        <f t="shared" si="27"/>
        <v>0.29434498559018479</v>
      </c>
      <c r="X20" s="6">
        <f t="shared" si="27"/>
        <v>0.30206930056749703</v>
      </c>
      <c r="Y20" s="6">
        <f t="shared" si="27"/>
        <v>0.31020995008021557</v>
      </c>
      <c r="Z20" s="6">
        <f t="shared" si="27"/>
        <v>0.31880152653899241</v>
      </c>
      <c r="AA20" s="6">
        <f t="shared" si="27"/>
        <v>0.32788256380321884</v>
      </c>
      <c r="AB20" s="6">
        <f t="shared" si="27"/>
        <v>0.33749611499952742</v>
      </c>
      <c r="AD20" s="42"/>
      <c r="AE20" s="42"/>
      <c r="AF20" s="43" t="s">
        <v>36</v>
      </c>
      <c r="AG20" s="43"/>
      <c r="AH20" s="43"/>
      <c r="AI20" s="43"/>
      <c r="AJ20" s="43"/>
      <c r="AK20" s="32"/>
      <c r="AL20" s="56"/>
      <c r="AM20" s="57"/>
      <c r="AN20" s="44" t="s">
        <v>48</v>
      </c>
      <c r="AO20" s="45"/>
      <c r="AP20" s="45"/>
      <c r="AQ20" s="45"/>
      <c r="AR20" s="46"/>
      <c r="AU20" s="3">
        <f t="shared" si="10"/>
        <v>2090</v>
      </c>
      <c r="AV20" s="4">
        <v>-5.6433640136886558E-3</v>
      </c>
      <c r="AW20" s="4">
        <v>0.54501583421295074</v>
      </c>
      <c r="AX20" s="4">
        <v>7.1836437314292054E-2</v>
      </c>
      <c r="AY20" s="30"/>
      <c r="BA20" s="3">
        <v>2090</v>
      </c>
      <c r="BB20" s="4">
        <v>5.0601197912742243E-2</v>
      </c>
      <c r="BC20" s="4">
        <v>1.7765840818664984</v>
      </c>
      <c r="BD20" s="4">
        <v>-7.8865342251884518E-2</v>
      </c>
    </row>
    <row r="21" spans="3:56" x14ac:dyDescent="0.25">
      <c r="P21" s="40"/>
      <c r="Q21" s="40"/>
      <c r="R21" s="40"/>
      <c r="S21" s="41" t="s">
        <v>33</v>
      </c>
      <c r="T21" s="41"/>
      <c r="U21" s="41"/>
      <c r="V21" s="41"/>
      <c r="W21" s="41"/>
      <c r="X21" s="41"/>
      <c r="Y21" s="41"/>
      <c r="Z21" s="41"/>
      <c r="AA21" s="41"/>
      <c r="AB21" s="41"/>
      <c r="AU21" s="3">
        <f t="shared" si="10"/>
        <v>2095</v>
      </c>
      <c r="AV21" s="4">
        <v>-4.4518123631863624E-3</v>
      </c>
      <c r="AW21" s="4">
        <v>0.54265184188182014</v>
      </c>
      <c r="AX21" s="4">
        <v>9.1632117653041453E-2</v>
      </c>
      <c r="AY21" s="30"/>
      <c r="BA21" s="3">
        <v>2095</v>
      </c>
      <c r="BB21" s="4">
        <v>3.9013218581416501E-2</v>
      </c>
      <c r="BC21" s="4">
        <v>1.7952522504979689</v>
      </c>
      <c r="BD21" s="4">
        <v>-0.12316504136616643</v>
      </c>
    </row>
    <row r="22" spans="3:56" x14ac:dyDescent="0.25">
      <c r="AU22" s="3">
        <f t="shared" si="10"/>
        <v>2100</v>
      </c>
      <c r="AV22" s="4">
        <v>-3.4228449103714999E-3</v>
      </c>
      <c r="AW22" s="4">
        <v>0.53980542425241085</v>
      </c>
      <c r="AX22" s="4">
        <v>9.5733409818407333E-2</v>
      </c>
      <c r="AY22" s="30"/>
      <c r="BA22" s="3">
        <v>2100</v>
      </c>
      <c r="BB22" s="4">
        <v>2.9775971712843782E-2</v>
      </c>
      <c r="BC22" s="4">
        <v>1.8138118016301963</v>
      </c>
      <c r="BD22" s="4">
        <v>-0.13758741984399822</v>
      </c>
    </row>
    <row r="23" spans="3:56" x14ac:dyDescent="0.25">
      <c r="C23" s="14" t="s">
        <v>23</v>
      </c>
      <c r="D23" s="15">
        <v>2</v>
      </c>
      <c r="E23" s="50" t="s">
        <v>24</v>
      </c>
      <c r="F23" s="51"/>
      <c r="G23" s="51"/>
      <c r="H23" s="52"/>
      <c r="I23" s="16">
        <f>BB14*D23*D23 +BC14*D23 +BD14</f>
        <v>3.9347437556403393</v>
      </c>
      <c r="J23" s="17"/>
      <c r="K23" s="17"/>
      <c r="L23" s="17"/>
      <c r="M23" s="17"/>
      <c r="N23" s="17"/>
      <c r="P23" s="40"/>
      <c r="Q23" s="40"/>
      <c r="R23" s="40"/>
      <c r="S23" s="41" t="s">
        <v>31</v>
      </c>
      <c r="T23" s="41"/>
      <c r="U23" s="41"/>
      <c r="V23" s="41"/>
      <c r="W23" s="41"/>
      <c r="X23" s="41"/>
      <c r="Y23" s="41"/>
      <c r="Z23" s="41"/>
      <c r="AA23" s="41"/>
      <c r="AB23" s="41"/>
      <c r="AD23" s="42"/>
      <c r="AE23" s="42"/>
      <c r="AF23" s="43" t="s">
        <v>37</v>
      </c>
      <c r="AG23" s="43"/>
      <c r="AH23" s="43"/>
      <c r="AI23" s="43"/>
      <c r="AJ23" s="43"/>
      <c r="AK23" s="32"/>
      <c r="AL23" s="56"/>
      <c r="AM23" s="57"/>
      <c r="AN23" s="43" t="s">
        <v>37</v>
      </c>
      <c r="AO23" s="43"/>
      <c r="AP23" s="43"/>
      <c r="AQ23" s="43"/>
      <c r="AR23" s="43"/>
      <c r="AV23" s="1"/>
    </row>
    <row r="24" spans="3:56" x14ac:dyDescent="0.25">
      <c r="C24" s="18"/>
      <c r="D24" s="41" t="s">
        <v>25</v>
      </c>
      <c r="E24" s="55"/>
      <c r="F24" s="55"/>
      <c r="G24" s="55"/>
      <c r="H24" s="55"/>
      <c r="I24" s="55"/>
      <c r="J24" s="55"/>
      <c r="K24" s="55"/>
      <c r="L24" s="55"/>
      <c r="M24" s="55"/>
      <c r="N24" s="55"/>
      <c r="P24" s="25" t="s">
        <v>1</v>
      </c>
      <c r="Q24" s="26" t="s">
        <v>35</v>
      </c>
      <c r="R24" s="28" t="s">
        <v>11</v>
      </c>
      <c r="S24" s="19">
        <v>-0.8</v>
      </c>
      <c r="T24" s="19">
        <v>-0.60000000000000009</v>
      </c>
      <c r="U24" s="19">
        <v>-0.40000000000000008</v>
      </c>
      <c r="V24" s="19">
        <v>-0.20000000000000007</v>
      </c>
      <c r="W24" s="19">
        <v>0</v>
      </c>
      <c r="X24" s="19">
        <v>0.2</v>
      </c>
      <c r="Y24" s="19">
        <v>0.4</v>
      </c>
      <c r="Z24" s="19">
        <v>0.60000000000000009</v>
      </c>
      <c r="AA24" s="19">
        <v>0.8</v>
      </c>
      <c r="AB24" s="19">
        <v>1</v>
      </c>
      <c r="AD24" s="24" t="s">
        <v>1</v>
      </c>
      <c r="AE24" s="12" t="s">
        <v>35</v>
      </c>
      <c r="AF24" s="29">
        <v>1</v>
      </c>
      <c r="AG24" s="29">
        <f>AF24+0.25</f>
        <v>1.25</v>
      </c>
      <c r="AH24" s="29">
        <f t="shared" ref="AH24:AI24" si="28">AG24+0.25</f>
        <v>1.5</v>
      </c>
      <c r="AI24" s="29">
        <f t="shared" si="28"/>
        <v>1.75</v>
      </c>
      <c r="AJ24" s="29">
        <f>AI24+0.25</f>
        <v>2</v>
      </c>
      <c r="AK24" s="34"/>
      <c r="AL24" s="24" t="s">
        <v>1</v>
      </c>
      <c r="AM24" s="12" t="s">
        <v>35</v>
      </c>
      <c r="AN24" s="29">
        <v>1</v>
      </c>
      <c r="AO24" s="29">
        <f>AN24+0.25</f>
        <v>1.25</v>
      </c>
      <c r="AP24" s="29">
        <f t="shared" ref="AP24:AQ24" si="29">AO24+0.25</f>
        <v>1.5</v>
      </c>
      <c r="AQ24" s="29">
        <f t="shared" si="29"/>
        <v>1.75</v>
      </c>
      <c r="AR24" s="29">
        <f>AQ24+0.25</f>
        <v>2</v>
      </c>
      <c r="AU24" s="64" t="s">
        <v>2</v>
      </c>
      <c r="AV24" s="65"/>
      <c r="AW24" s="65"/>
      <c r="AX24" s="66"/>
      <c r="AY24" s="31"/>
    </row>
    <row r="25" spans="3:56" x14ac:dyDescent="0.25">
      <c r="C25" s="18" t="s">
        <v>15</v>
      </c>
      <c r="D25" s="19">
        <v>-1</v>
      </c>
      <c r="E25" s="19">
        <f>D25+0.2</f>
        <v>-0.8</v>
      </c>
      <c r="F25" s="19">
        <f t="shared" ref="F25:N25" si="30">E25+0.2</f>
        <v>-0.60000000000000009</v>
      </c>
      <c r="G25" s="19">
        <f t="shared" si="30"/>
        <v>-0.40000000000000008</v>
      </c>
      <c r="H25" s="19">
        <f t="shared" si="30"/>
        <v>-0.20000000000000007</v>
      </c>
      <c r="I25" s="19">
        <f t="shared" si="30"/>
        <v>0</v>
      </c>
      <c r="J25" s="19">
        <f t="shared" si="30"/>
        <v>0.2</v>
      </c>
      <c r="K25" s="19">
        <f t="shared" si="30"/>
        <v>0.4</v>
      </c>
      <c r="L25" s="19">
        <f t="shared" si="30"/>
        <v>0.60000000000000009</v>
      </c>
      <c r="M25" s="19">
        <f t="shared" si="30"/>
        <v>0.8</v>
      </c>
      <c r="N25" s="19">
        <f t="shared" si="30"/>
        <v>1</v>
      </c>
      <c r="P25" s="10">
        <v>2040</v>
      </c>
      <c r="Q25" s="27">
        <f t="shared" ref="Q25:R29" si="31">Q16</f>
        <v>2</v>
      </c>
      <c r="R25" s="16">
        <f t="shared" si="31"/>
        <v>4.2570843179366875</v>
      </c>
      <c r="S25" s="6">
        <f t="shared" ref="S25:AB25" si="32">E10</f>
        <v>-0.30726623876528203</v>
      </c>
      <c r="T25" s="6">
        <f t="shared" si="32"/>
        <v>-0.23059951688518865</v>
      </c>
      <c r="U25" s="6">
        <f t="shared" si="32"/>
        <v>-0.15669044562264167</v>
      </c>
      <c r="V25" s="6">
        <f t="shared" si="32"/>
        <v>-8.5539024977642875E-2</v>
      </c>
      <c r="W25" s="6">
        <f t="shared" si="32"/>
        <v>-1.7145254950190481E-2</v>
      </c>
      <c r="X25" s="6">
        <f t="shared" si="32"/>
        <v>4.8490864459714178E-2</v>
      </c>
      <c r="Y25" s="6">
        <f t="shared" si="32"/>
        <v>0.11136933325207155</v>
      </c>
      <c r="Z25" s="6">
        <f t="shared" si="32"/>
        <v>0.17149015142688162</v>
      </c>
      <c r="AA25" s="6">
        <f t="shared" si="32"/>
        <v>0.2288533189841444</v>
      </c>
      <c r="AB25" s="6">
        <f t="shared" si="32"/>
        <v>0.28345883592386034</v>
      </c>
      <c r="AD25" s="10">
        <v>2050</v>
      </c>
      <c r="AE25" s="27">
        <v>3</v>
      </c>
      <c r="AF25" s="6">
        <f>$BB$12*$AE$25*$AE$25+$BC$12*$AE$25+$BD$12-($BB$12*AF$24*AF$24+$BC$12*AF$24+$BD$12)</f>
        <v>5.0589963906778657</v>
      </c>
      <c r="AG25" s="6">
        <f>$BB$12*$AE$25*$AE$25+$BC$12*$AE$25+$BD$12-($BB$12*AG$24*AG$24+$BC$12*AG$24+$BD$12)</f>
        <v>4.5765794703129554</v>
      </c>
      <c r="AH25" s="6">
        <f>$BB$12*$AE$25*$AE$25+$BC$12*$AE$25+$BD$12-($BB$12*AH$24*AH$24+$BC$12*AH$24+$BD$12)</f>
        <v>4.051317513242382</v>
      </c>
      <c r="AI25" s="6">
        <f>$BB$12*$AE$25*$AE$25+$BC$12*$AE$25+$BD$12-($BB$12*AI$24*AI$24+$BC$12*AI$24+$BD$12)</f>
        <v>3.4832105194661453</v>
      </c>
      <c r="AJ25" s="6">
        <f>$BB$12*$AE$25*$AE$25+$BC$12*$AE$25+$BD$12-($BB$12*AJ$24*AJ$24+$BC$12*AJ$24+$BD$12)</f>
        <v>2.8722584889842437</v>
      </c>
      <c r="AK25" s="1"/>
      <c r="AL25" s="10">
        <v>2050</v>
      </c>
      <c r="AM25" s="27">
        <v>3</v>
      </c>
      <c r="AN25" s="6">
        <f t="shared" ref="AN25:AR28" si="33">AF25/($AM25-AN$6)/10</f>
        <v>0.25294981953389328</v>
      </c>
      <c r="AO25" s="6">
        <f t="shared" si="33"/>
        <v>0.26151882687502603</v>
      </c>
      <c r="AP25" s="6">
        <f t="shared" si="33"/>
        <v>0.27008783421615878</v>
      </c>
      <c r="AQ25" s="6">
        <f t="shared" si="33"/>
        <v>0.27865684155729165</v>
      </c>
      <c r="AR25" s="6">
        <f t="shared" si="33"/>
        <v>0.2872258488984244</v>
      </c>
      <c r="AU25" s="67"/>
      <c r="AV25" s="68"/>
      <c r="AW25" s="68"/>
      <c r="AX25" s="69"/>
      <c r="AY25" s="31"/>
    </row>
    <row r="26" spans="3:56" x14ac:dyDescent="0.25">
      <c r="C26" s="20" t="s">
        <v>16</v>
      </c>
      <c r="D26" s="6">
        <f>$I$26+D25</f>
        <v>2.9347437556403393</v>
      </c>
      <c r="E26" s="6">
        <f>$I$26+E25</f>
        <v>3.134743755640339</v>
      </c>
      <c r="F26" s="6">
        <f>$I$26+F25</f>
        <v>3.3347437556403392</v>
      </c>
      <c r="G26" s="6">
        <f>$I$26+G25</f>
        <v>3.5347437556403394</v>
      </c>
      <c r="H26" s="6">
        <f>$I$26+H25</f>
        <v>3.7347437556403391</v>
      </c>
      <c r="I26" s="6">
        <f>I23</f>
        <v>3.9347437556403393</v>
      </c>
      <c r="J26" s="6">
        <f>$I$26+J25</f>
        <v>4.134743755640339</v>
      </c>
      <c r="K26" s="6">
        <f>$I$26+K25</f>
        <v>4.3347437556403392</v>
      </c>
      <c r="L26" s="6">
        <f>$I$26+L25</f>
        <v>4.5347437556403394</v>
      </c>
      <c r="M26" s="6">
        <f>$I$26+M25</f>
        <v>4.7347437556403396</v>
      </c>
      <c r="N26" s="6">
        <f>$I$26+N25</f>
        <v>4.9347437556403388</v>
      </c>
      <c r="P26" s="10">
        <v>2050</v>
      </c>
      <c r="Q26" s="27">
        <f t="shared" si="31"/>
        <v>2</v>
      </c>
      <c r="R26" s="16">
        <f t="shared" si="31"/>
        <v>4.0894438881418962</v>
      </c>
      <c r="S26" s="6">
        <f t="shared" ref="S26:AB26" si="34">E19</f>
        <v>-0.33043413251067255</v>
      </c>
      <c r="T26" s="6">
        <f t="shared" si="34"/>
        <v>-0.24554213715423323</v>
      </c>
      <c r="U26" s="6">
        <f t="shared" si="34"/>
        <v>-0.16238764950176976</v>
      </c>
      <c r="V26" s="6">
        <f t="shared" si="34"/>
        <v>-8.0970669553282137E-2</v>
      </c>
      <c r="W26" s="6">
        <f t="shared" si="34"/>
        <v>-1.2911973087708084E-3</v>
      </c>
      <c r="X26" s="6">
        <f t="shared" si="34"/>
        <v>7.6650767231765116E-2</v>
      </c>
      <c r="Y26" s="6">
        <f t="shared" si="34"/>
        <v>0.15285522406832452</v>
      </c>
      <c r="Z26" s="6">
        <f t="shared" si="34"/>
        <v>0.22732217320090786</v>
      </c>
      <c r="AA26" s="6">
        <f t="shared" si="34"/>
        <v>0.30005161462951513</v>
      </c>
      <c r="AB26" s="6">
        <f t="shared" si="34"/>
        <v>0.37104354835414632</v>
      </c>
      <c r="AD26" s="10">
        <f>AD25+10</f>
        <v>2060</v>
      </c>
      <c r="AE26" s="27">
        <v>3</v>
      </c>
      <c r="AF26" s="6">
        <f>$BB$14*$AE$26*$AE$26+$BC$14*$AE$26+$BD$14-($BB$14*AF$24*AF$24+$BC$14*AF$24+$BD$14)</f>
        <v>4.5592745688344136</v>
      </c>
      <c r="AG26" s="6">
        <f>$BB$14*$AE$26*$AE$26+$BC$14*$AE$26+$BD$14-($BB$14*AG$24*AG$24+$BC$14*AG$24+$BD$14)</f>
        <v>4.0557951262044138</v>
      </c>
      <c r="AH26" s="6">
        <f>$BB$14*$AE$26*$AE$26+$BC$14*$AE$26+$BD$14-($BB$14*AH$24*AH$24+$BC$14*AH$24+$BD$14)</f>
        <v>3.5333357182960423</v>
      </c>
      <c r="AI26" s="6">
        <f>$BB$14*$AE$26*$AE$26+$BC$14*$AE$26+$BD$14-($BB$14*AI$24*AI$24+$BC$14*AI$24+$BD$14)</f>
        <v>2.9918963451092986</v>
      </c>
      <c r="AJ26" s="6">
        <f>$BB$14*$AE$26*$AE$26+$BC$14*$AE$26+$BD$14-($BB$14*AJ$24*AJ$24+$BC$14*AJ$24+$BD$14)</f>
        <v>2.4314770066441826</v>
      </c>
      <c r="AK26" s="1"/>
      <c r="AL26" s="10">
        <f>AL25+10</f>
        <v>2060</v>
      </c>
      <c r="AM26" s="27">
        <v>3</v>
      </c>
      <c r="AN26" s="6">
        <f t="shared" si="33"/>
        <v>0.22796372844172069</v>
      </c>
      <c r="AO26" s="6">
        <f t="shared" si="33"/>
        <v>0.23175972149739507</v>
      </c>
      <c r="AP26" s="6">
        <f t="shared" si="33"/>
        <v>0.23555571455306948</v>
      </c>
      <c r="AQ26" s="6">
        <f t="shared" si="33"/>
        <v>0.23935170760874386</v>
      </c>
      <c r="AR26" s="6">
        <f t="shared" si="33"/>
        <v>0.24314770066441826</v>
      </c>
      <c r="AU26" s="41" t="s">
        <v>1</v>
      </c>
      <c r="AV26" s="59" t="s">
        <v>6</v>
      </c>
      <c r="AW26" s="60" t="s">
        <v>9</v>
      </c>
      <c r="AX26" s="60" t="s">
        <v>10</v>
      </c>
      <c r="AY26" s="31"/>
    </row>
    <row r="27" spans="3:56" x14ac:dyDescent="0.25">
      <c r="C27" s="20" t="s">
        <v>17</v>
      </c>
      <c r="D27" s="6">
        <f t="shared" ref="D27:N27" si="35">$AV$14*D26*D26  +$AW$14*D26 + $AX$14</f>
        <v>1.5499378997659563</v>
      </c>
      <c r="E27" s="6">
        <f t="shared" si="35"/>
        <v>1.6417141130486796</v>
      </c>
      <c r="F27" s="6">
        <f t="shared" si="35"/>
        <v>1.7325346140329021</v>
      </c>
      <c r="G27" s="6">
        <f t="shared" si="35"/>
        <v>1.8223994027186241</v>
      </c>
      <c r="H27" s="6">
        <f t="shared" si="35"/>
        <v>1.9113084791058448</v>
      </c>
      <c r="I27" s="6">
        <f t="shared" si="35"/>
        <v>1.999261843194565</v>
      </c>
      <c r="J27" s="6">
        <f t="shared" si="35"/>
        <v>2.0862594949847848</v>
      </c>
      <c r="K27" s="6">
        <f t="shared" si="35"/>
        <v>2.1723014344765037</v>
      </c>
      <c r="L27" s="6">
        <f t="shared" si="35"/>
        <v>2.2573876616697222</v>
      </c>
      <c r="M27" s="6">
        <f t="shared" si="35"/>
        <v>2.3415181765644393</v>
      </c>
      <c r="N27" s="6">
        <f t="shared" si="35"/>
        <v>2.4246929791606555</v>
      </c>
      <c r="P27" s="10">
        <v>2060</v>
      </c>
      <c r="Q27" s="27">
        <f t="shared" si="31"/>
        <v>2</v>
      </c>
      <c r="R27" s="16">
        <f t="shared" si="31"/>
        <v>3.9347437556403393</v>
      </c>
      <c r="S27" s="6">
        <f t="shared" ref="S27:AB27" si="36">E28</f>
        <v>-0.35828588695132035</v>
      </c>
      <c r="T27" s="6">
        <f t="shared" si="36"/>
        <v>-0.2674653859670979</v>
      </c>
      <c r="U27" s="6">
        <f t="shared" si="36"/>
        <v>-0.17760059728137589</v>
      </c>
      <c r="V27" s="6">
        <f t="shared" si="36"/>
        <v>-8.8691520894155218E-2</v>
      </c>
      <c r="W27" s="6">
        <f t="shared" si="36"/>
        <v>-7.381568054349863E-4</v>
      </c>
      <c r="X27" s="6">
        <f t="shared" si="36"/>
        <v>8.6259494984784801E-2</v>
      </c>
      <c r="Y27" s="6">
        <f t="shared" si="36"/>
        <v>0.1723014344765037</v>
      </c>
      <c r="Z27" s="6">
        <f t="shared" si="36"/>
        <v>0.25738766166972216</v>
      </c>
      <c r="AA27" s="6">
        <f t="shared" si="36"/>
        <v>0.34151817656443928</v>
      </c>
      <c r="AB27" s="6">
        <f t="shared" si="36"/>
        <v>0.42469297916065551</v>
      </c>
      <c r="AD27" s="10">
        <f>AD26+10</f>
        <v>2070</v>
      </c>
      <c r="AE27" s="27">
        <v>3</v>
      </c>
      <c r="AF27" s="6">
        <f>$BB$16*$AE$27*$AE$27+$BC$16*$AE$27+$BD$16-($BB$16*AF$24*AF$24+$BC$16*AF$24+$BD$16)</f>
        <v>4.2954814094491169</v>
      </c>
      <c r="AG27" s="6">
        <f>$BB$16*$AE$27*$AE$27+$BC$16*$AE$27+$BD$16-($BB$16*AG$24*AG$24+$BC$16*AG$24+$BD$16)</f>
        <v>3.808386405629046</v>
      </c>
      <c r="AH27" s="6">
        <f>$BB$16*$AE$27*$AE$27+$BC$16*$AE$27+$BD$16-($BB$16*AH$24*AH$24+$BC$16*AH$24+$BD$16)</f>
        <v>3.3070513525629557</v>
      </c>
      <c r="AI27" s="6">
        <f>$BB$16*$AE$27*$AE$27+$BC$16*$AE$27+$BD$16-($BB$16*AI$24*AI$24+$BC$16*AI$24+$BD$16)</f>
        <v>2.7914762502508457</v>
      </c>
      <c r="AJ27" s="6">
        <f>$BB$16*$AE$27*$AE$27+$BC$16*$AE$27+$BD$16-($BB$16*AJ$24*AJ$24+$BC$16*AJ$24+$BD$16)</f>
        <v>2.2616610986927159</v>
      </c>
      <c r="AK27" s="1"/>
      <c r="AL27" s="10">
        <f>AL26+10</f>
        <v>2070</v>
      </c>
      <c r="AM27" s="27">
        <v>3</v>
      </c>
      <c r="AN27" s="6">
        <f t="shared" si="33"/>
        <v>0.21477407047245584</v>
      </c>
      <c r="AO27" s="6">
        <f t="shared" si="33"/>
        <v>0.21762208032165975</v>
      </c>
      <c r="AP27" s="6">
        <f t="shared" si="33"/>
        <v>0.22047009017086369</v>
      </c>
      <c r="AQ27" s="6">
        <f t="shared" si="33"/>
        <v>0.22331810002006763</v>
      </c>
      <c r="AR27" s="6">
        <f t="shared" si="33"/>
        <v>0.2261661098692716</v>
      </c>
      <c r="AU27" s="58"/>
      <c r="AV27" s="59"/>
      <c r="AW27" s="60"/>
      <c r="AX27" s="60"/>
      <c r="AY27" s="31"/>
    </row>
    <row r="28" spans="3:56" x14ac:dyDescent="0.25">
      <c r="C28" s="20" t="s">
        <v>18</v>
      </c>
      <c r="D28" s="6">
        <f t="shared" ref="D28:N28" si="37">D27-$D$5</f>
        <v>-0.45006210023404369</v>
      </c>
      <c r="E28" s="6">
        <f t="shared" si="37"/>
        <v>-0.35828588695132035</v>
      </c>
      <c r="F28" s="6">
        <f t="shared" si="37"/>
        <v>-0.2674653859670979</v>
      </c>
      <c r="G28" s="6">
        <f t="shared" si="37"/>
        <v>-0.17760059728137589</v>
      </c>
      <c r="H28" s="6">
        <f t="shared" si="37"/>
        <v>-8.8691520894155218E-2</v>
      </c>
      <c r="I28" s="6">
        <f t="shared" si="37"/>
        <v>-7.381568054349863E-4</v>
      </c>
      <c r="J28" s="6">
        <f t="shared" si="37"/>
        <v>8.6259494984784801E-2</v>
      </c>
      <c r="K28" s="6">
        <f t="shared" si="37"/>
        <v>0.1723014344765037</v>
      </c>
      <c r="L28" s="6">
        <f t="shared" si="37"/>
        <v>0.25738766166972216</v>
      </c>
      <c r="M28" s="6">
        <f t="shared" si="37"/>
        <v>0.34151817656443928</v>
      </c>
      <c r="N28" s="6">
        <f t="shared" si="37"/>
        <v>0.42469297916065551</v>
      </c>
      <c r="P28" s="10">
        <v>2070</v>
      </c>
      <c r="Q28" s="27">
        <f t="shared" si="31"/>
        <v>2</v>
      </c>
      <c r="R28" s="16">
        <f t="shared" si="31"/>
        <v>3.8214727906992096</v>
      </c>
      <c r="S28" s="6">
        <f t="shared" ref="S28:AB28" si="38">E37</f>
        <v>-0.3787306725233599</v>
      </c>
      <c r="T28" s="6">
        <f t="shared" si="38"/>
        <v>-0.28295670476606549</v>
      </c>
      <c r="U28" s="6">
        <f t="shared" si="38"/>
        <v>-0.18801012261093031</v>
      </c>
      <c r="V28" s="6">
        <f t="shared" si="38"/>
        <v>-9.3890926057954127E-2</v>
      </c>
      <c r="W28" s="6">
        <f t="shared" si="38"/>
        <v>-5.9911510713717142E-4</v>
      </c>
      <c r="X28" s="6">
        <f t="shared" si="38"/>
        <v>9.1865310241521225E-2</v>
      </c>
      <c r="Y28" s="6">
        <f t="shared" si="38"/>
        <v>0.18350234998801973</v>
      </c>
      <c r="Z28" s="6">
        <f t="shared" si="38"/>
        <v>0.2743120041323599</v>
      </c>
      <c r="AA28" s="6">
        <f t="shared" si="38"/>
        <v>0.3642942726745404</v>
      </c>
      <c r="AB28" s="6">
        <f t="shared" si="38"/>
        <v>0.45344915561456167</v>
      </c>
      <c r="AD28" s="10">
        <f>AD27+10</f>
        <v>2080</v>
      </c>
      <c r="AE28" s="27">
        <v>3</v>
      </c>
      <c r="AF28" s="6">
        <f>$BB$18*$AE$28*$AE$28+$BC$18*$AE$28+$BD$18-($BB$18*AF$24*AF$24+$BC$16*AF$24+$BD$18)</f>
        <v>4.14841624893928</v>
      </c>
      <c r="AG28" s="6">
        <f>$BB$18*$AE$28*$AE$28+$BC$18*$AE$28+$BD$18-($BB$18*AG$24*AG$24+$BC$16*AG$24+$BD$18)</f>
        <v>3.6817057893960672</v>
      </c>
      <c r="AH28" s="6">
        <f>$BB$18*$AE$28*$AE$28+$BC$18*$AE$28+$BD$18-($BB$18*AH$24*AH$24+$BC$16*AH$24+$BD$18)</f>
        <v>3.2052851793350259</v>
      </c>
      <c r="AI28" s="6">
        <f>$BB$18*$AE$28*$AE$28+$BC$18*$AE$28+$BD$18-($BB$18*AI$24*AI$24+$BC$16*AI$24+$BD$18)</f>
        <v>2.7191544187561556</v>
      </c>
      <c r="AJ28" s="6">
        <f>$BB$18*$AE$28*$AE$28+$BC$18*$AE$28+$BD$18-($BB$18*AJ$24*AJ$24+$BC$16*AJ$24+$BD$18)</f>
        <v>2.2233135076594559</v>
      </c>
      <c r="AK28" s="1"/>
      <c r="AL28" s="10">
        <f>AL27+10</f>
        <v>2080</v>
      </c>
      <c r="AM28" s="27">
        <v>3</v>
      </c>
      <c r="AN28" s="6">
        <f t="shared" si="33"/>
        <v>0.207420812446964</v>
      </c>
      <c r="AO28" s="6">
        <f t="shared" si="33"/>
        <v>0.21038318796548955</v>
      </c>
      <c r="AP28" s="6">
        <f t="shared" si="33"/>
        <v>0.21368567862233506</v>
      </c>
      <c r="AQ28" s="6">
        <f t="shared" si="33"/>
        <v>0.21753235350049244</v>
      </c>
      <c r="AR28" s="6">
        <f t="shared" si="33"/>
        <v>0.2223313507659456</v>
      </c>
      <c r="AU28" s="3">
        <v>2025</v>
      </c>
      <c r="AV28" s="5">
        <v>2</v>
      </c>
      <c r="AW28" s="6"/>
      <c r="AX28" s="1"/>
      <c r="AY28" s="1"/>
    </row>
    <row r="29" spans="3:56" x14ac:dyDescent="0.25">
      <c r="C29" s="21" t="s">
        <v>19</v>
      </c>
      <c r="D29" s="22"/>
      <c r="E29" s="23">
        <f>(E28-D28)/2</f>
        <v>4.588810664136167E-2</v>
      </c>
      <c r="F29" s="23">
        <f t="shared" ref="F29:N29" si="39">(F28-E28)/2</f>
        <v>4.5410250492111226E-2</v>
      </c>
      <c r="G29" s="23">
        <f t="shared" si="39"/>
        <v>4.4932394342861004E-2</v>
      </c>
      <c r="H29" s="23">
        <f t="shared" si="39"/>
        <v>4.4454538193610338E-2</v>
      </c>
      <c r="I29" s="23">
        <f t="shared" si="39"/>
        <v>4.3976682044360116E-2</v>
      </c>
      <c r="J29" s="23">
        <f t="shared" si="39"/>
        <v>4.3498825895109894E-2</v>
      </c>
      <c r="K29" s="23">
        <f t="shared" si="39"/>
        <v>4.302096974585945E-2</v>
      </c>
      <c r="L29" s="23">
        <f t="shared" si="39"/>
        <v>4.2543113596609228E-2</v>
      </c>
      <c r="M29" s="23">
        <f t="shared" si="39"/>
        <v>4.2065257447358562E-2</v>
      </c>
      <c r="N29" s="23">
        <f t="shared" si="39"/>
        <v>4.1587401298108118E-2</v>
      </c>
      <c r="P29" s="10">
        <v>2050</v>
      </c>
      <c r="Q29" s="27">
        <f t="shared" si="31"/>
        <v>2.5</v>
      </c>
      <c r="R29" s="16">
        <f t="shared" si="31"/>
        <v>5.4398830592226908</v>
      </c>
      <c r="S29" s="6">
        <f>E46</f>
        <v>-0.29096911210018117</v>
      </c>
      <c r="T29" s="6">
        <f>F46</f>
        <v>-0.21780910906126127</v>
      </c>
      <c r="U29" s="6">
        <f>G46</f>
        <v>-0.14638661372631745</v>
      </c>
      <c r="V29" s="6">
        <f>H46</f>
        <v>-7.6701626095348807E-2</v>
      </c>
      <c r="W29" s="6">
        <v>0</v>
      </c>
      <c r="X29" s="6">
        <f>J46</f>
        <v>5.7455826054660264E-2</v>
      </c>
      <c r="Y29" s="6">
        <f>K46</f>
        <v>0.12192829057370069</v>
      </c>
      <c r="Z29" s="6">
        <f>L46</f>
        <v>0.18466324738876416</v>
      </c>
      <c r="AA29" s="6">
        <f>M46</f>
        <v>0.24566069649985245</v>
      </c>
      <c r="AB29" s="6">
        <f>N46</f>
        <v>0.30492063790696466</v>
      </c>
      <c r="AD29" s="42"/>
      <c r="AE29" s="42"/>
      <c r="AF29" s="43" t="s">
        <v>36</v>
      </c>
      <c r="AG29" s="43"/>
      <c r="AH29" s="43"/>
      <c r="AI29" s="43"/>
      <c r="AJ29" s="43"/>
      <c r="AK29" s="32"/>
      <c r="AL29" s="56"/>
      <c r="AM29" s="57"/>
      <c r="AN29" s="44" t="s">
        <v>48</v>
      </c>
      <c r="AO29" s="45"/>
      <c r="AP29" s="45"/>
      <c r="AQ29" s="45"/>
      <c r="AR29" s="46"/>
      <c r="AU29" s="3">
        <f>AU28+5</f>
        <v>2030</v>
      </c>
      <c r="AV29" s="7">
        <f t="shared" ref="AV29:AV43" si="40">AV28</f>
        <v>2</v>
      </c>
      <c r="AW29" s="6">
        <f t="shared" ref="AW29:AW43" si="41">BB8*AV29*AV29+BC8*AV29+BD8</f>
        <v>4.4529317513861315</v>
      </c>
      <c r="AX29" s="6">
        <f t="shared" ref="AX29:AX43" si="42">AV8*AW29*AW29+AW8*AW29+AX8</f>
        <v>1.9453968190817725</v>
      </c>
      <c r="AY29" s="1"/>
    </row>
    <row r="30" spans="3:56" x14ac:dyDescent="0.25">
      <c r="P30" s="40"/>
      <c r="Q30" s="40"/>
      <c r="R30" s="40"/>
      <c r="S30" s="41" t="s">
        <v>34</v>
      </c>
      <c r="T30" s="41"/>
      <c r="U30" s="41"/>
      <c r="V30" s="41"/>
      <c r="W30" s="41"/>
      <c r="X30" s="41"/>
      <c r="Y30" s="41"/>
      <c r="Z30" s="41"/>
      <c r="AA30" s="41"/>
      <c r="AB30" s="41"/>
      <c r="AU30" s="3">
        <f t="shared" ref="AU30:AU43" si="43">AU29+5</f>
        <v>2035</v>
      </c>
      <c r="AV30" s="7">
        <f t="shared" si="40"/>
        <v>2</v>
      </c>
      <c r="AW30" s="6">
        <f t="shared" si="41"/>
        <v>4.3518467450305707</v>
      </c>
      <c r="AX30" s="6">
        <f t="shared" si="42"/>
        <v>1.9681233717219242</v>
      </c>
      <c r="AY30" s="1"/>
    </row>
    <row r="31" spans="3:56" x14ac:dyDescent="0.25">
      <c r="AU31" s="3">
        <f t="shared" si="43"/>
        <v>2040</v>
      </c>
      <c r="AV31" s="7">
        <f t="shared" si="40"/>
        <v>2</v>
      </c>
      <c r="AW31" s="6">
        <f t="shared" si="41"/>
        <v>4.2570843179366875</v>
      </c>
      <c r="AX31" s="6">
        <f t="shared" si="42"/>
        <v>1.9828547450498095</v>
      </c>
      <c r="AY31" s="1"/>
    </row>
    <row r="32" spans="3:56" x14ac:dyDescent="0.25">
      <c r="C32" s="14" t="s">
        <v>26</v>
      </c>
      <c r="D32" s="15">
        <v>2</v>
      </c>
      <c r="E32" s="50" t="s">
        <v>27</v>
      </c>
      <c r="F32" s="51"/>
      <c r="G32" s="51"/>
      <c r="H32" s="52"/>
      <c r="I32" s="16">
        <f>BB16*D32*D32 +BC16*D32 +BD16</f>
        <v>3.8214727906992096</v>
      </c>
      <c r="J32" s="17"/>
      <c r="K32" s="17"/>
      <c r="L32" s="17"/>
      <c r="M32" s="17"/>
      <c r="N32" s="17"/>
      <c r="AU32" s="3">
        <f t="shared" si="43"/>
        <v>2045</v>
      </c>
      <c r="AV32" s="7">
        <f t="shared" si="40"/>
        <v>2</v>
      </c>
      <c r="AW32" s="6">
        <f t="shared" si="41"/>
        <v>4.1686444701047094</v>
      </c>
      <c r="AX32" s="6">
        <f t="shared" si="42"/>
        <v>1.9917797179186323</v>
      </c>
      <c r="AY32" s="1"/>
    </row>
    <row r="33" spans="3:55" x14ac:dyDescent="0.25">
      <c r="C33" s="18"/>
      <c r="D33" s="41" t="s">
        <v>25</v>
      </c>
      <c r="E33" s="55"/>
      <c r="F33" s="55"/>
      <c r="G33" s="55"/>
      <c r="H33" s="55"/>
      <c r="I33" s="55"/>
      <c r="J33" s="55"/>
      <c r="K33" s="55"/>
      <c r="L33" s="55"/>
      <c r="M33" s="55"/>
      <c r="N33" s="55"/>
      <c r="AU33" s="3">
        <f t="shared" si="43"/>
        <v>2050</v>
      </c>
      <c r="AV33" s="7">
        <f t="shared" si="40"/>
        <v>2</v>
      </c>
      <c r="AW33" s="6">
        <f t="shared" si="41"/>
        <v>4.0894438881418962</v>
      </c>
      <c r="AX33" s="6">
        <f t="shared" si="42"/>
        <v>1.9987088026912292</v>
      </c>
      <c r="AY33" s="1"/>
    </row>
    <row r="34" spans="3:55" x14ac:dyDescent="0.25">
      <c r="C34" s="18" t="s">
        <v>15</v>
      </c>
      <c r="D34" s="19">
        <v>-1</v>
      </c>
      <c r="E34" s="19">
        <f>D34+0.2</f>
        <v>-0.8</v>
      </c>
      <c r="F34" s="19">
        <f t="shared" ref="F34:N34" si="44">E34+0.2</f>
        <v>-0.60000000000000009</v>
      </c>
      <c r="G34" s="19">
        <f t="shared" si="44"/>
        <v>-0.40000000000000008</v>
      </c>
      <c r="H34" s="19">
        <f t="shared" si="44"/>
        <v>-0.20000000000000007</v>
      </c>
      <c r="I34" s="19">
        <f t="shared" si="44"/>
        <v>0</v>
      </c>
      <c r="J34" s="19">
        <f t="shared" si="44"/>
        <v>0.2</v>
      </c>
      <c r="K34" s="19">
        <f t="shared" si="44"/>
        <v>0.4</v>
      </c>
      <c r="L34" s="19">
        <f t="shared" si="44"/>
        <v>0.60000000000000009</v>
      </c>
      <c r="M34" s="19">
        <f t="shared" si="44"/>
        <v>0.8</v>
      </c>
      <c r="N34" s="19">
        <f t="shared" si="44"/>
        <v>1</v>
      </c>
      <c r="AU34" s="3">
        <f t="shared" si="43"/>
        <v>2055</v>
      </c>
      <c r="AV34" s="7">
        <f t="shared" si="40"/>
        <v>2</v>
      </c>
      <c r="AW34" s="6">
        <f t="shared" si="41"/>
        <v>4.0169866725079029</v>
      </c>
      <c r="AX34" s="6">
        <f t="shared" si="42"/>
        <v>1.9988907873584403</v>
      </c>
      <c r="AY34" s="1"/>
    </row>
    <row r="35" spans="3:55" x14ac:dyDescent="0.25">
      <c r="C35" s="20" t="s">
        <v>16</v>
      </c>
      <c r="D35" s="6">
        <f>$I$35+D34</f>
        <v>2.8214727906992096</v>
      </c>
      <c r="E35" s="6">
        <f>$I$35+E34</f>
        <v>3.0214727906992094</v>
      </c>
      <c r="F35" s="6">
        <f>$I$35+F34</f>
        <v>3.2214727906992096</v>
      </c>
      <c r="G35" s="6">
        <f>$I$35+G34</f>
        <v>3.4214727906992097</v>
      </c>
      <c r="H35" s="6">
        <f>$I$35+H34</f>
        <v>3.6214727906992095</v>
      </c>
      <c r="I35" s="6">
        <f>I32</f>
        <v>3.8214727906992096</v>
      </c>
      <c r="J35" s="6">
        <f>$I$35+J34</f>
        <v>4.0214727906992094</v>
      </c>
      <c r="K35" s="6">
        <f>$I$35+K34</f>
        <v>4.2214727906992096</v>
      </c>
      <c r="L35" s="6">
        <f>$I$35+L34</f>
        <v>4.4214727906992097</v>
      </c>
      <c r="M35" s="6">
        <f>$I$35+M34</f>
        <v>4.6214727906992099</v>
      </c>
      <c r="N35" s="6">
        <f>$I$35+N34</f>
        <v>4.8214727906992092</v>
      </c>
      <c r="AU35" s="3">
        <f t="shared" si="43"/>
        <v>2060</v>
      </c>
      <c r="AV35" s="7">
        <f t="shared" si="40"/>
        <v>2</v>
      </c>
      <c r="AW35" s="6">
        <f t="shared" si="41"/>
        <v>3.9347437556403393</v>
      </c>
      <c r="AX35" s="6">
        <f t="shared" si="42"/>
        <v>1.999261843194565</v>
      </c>
      <c r="AY35" s="1"/>
    </row>
    <row r="36" spans="3:55" ht="15" customHeight="1" x14ac:dyDescent="0.25">
      <c r="C36" s="20" t="s">
        <v>17</v>
      </c>
      <c r="D36" s="6">
        <f t="shared" ref="D36:N36" si="45">$AV$16*D35*D35  +$AW$16*D35 + $AX$16</f>
        <v>1.5246679741171869</v>
      </c>
      <c r="E36" s="6">
        <f t="shared" si="45"/>
        <v>1.6212693274766401</v>
      </c>
      <c r="F36" s="6">
        <f t="shared" si="45"/>
        <v>1.7170432952339345</v>
      </c>
      <c r="G36" s="6">
        <f t="shared" si="45"/>
        <v>1.8119898773890697</v>
      </c>
      <c r="H36" s="6">
        <f t="shared" si="45"/>
        <v>1.9061090739420459</v>
      </c>
      <c r="I36" s="6">
        <f t="shared" si="45"/>
        <v>1.9994008848928628</v>
      </c>
      <c r="J36" s="6">
        <f t="shared" si="45"/>
        <v>2.0918653102415212</v>
      </c>
      <c r="K36" s="6">
        <f t="shared" si="45"/>
        <v>2.1835023499880197</v>
      </c>
      <c r="L36" s="6">
        <f t="shared" si="45"/>
        <v>2.2743120041323599</v>
      </c>
      <c r="M36" s="6">
        <f t="shared" si="45"/>
        <v>2.3642942726745404</v>
      </c>
      <c r="N36" s="6">
        <f t="shared" si="45"/>
        <v>2.4534491556145617</v>
      </c>
      <c r="AU36" s="3">
        <f t="shared" si="43"/>
        <v>2065</v>
      </c>
      <c r="AV36" s="7">
        <f t="shared" si="40"/>
        <v>2</v>
      </c>
      <c r="AW36" s="6">
        <f t="shared" si="41"/>
        <v>3.8700513702028378</v>
      </c>
      <c r="AX36" s="6">
        <f t="shared" si="42"/>
        <v>1.9993910517210454</v>
      </c>
      <c r="AY36" s="1"/>
    </row>
    <row r="37" spans="3:55" x14ac:dyDescent="0.25">
      <c r="C37" s="20" t="s">
        <v>18</v>
      </c>
      <c r="D37" s="6">
        <f t="shared" ref="D37:N37" si="46">D36-$D$5</f>
        <v>-0.47533202588281309</v>
      </c>
      <c r="E37" s="6">
        <f t="shared" si="46"/>
        <v>-0.3787306725233599</v>
      </c>
      <c r="F37" s="6">
        <f t="shared" si="46"/>
        <v>-0.28295670476606549</v>
      </c>
      <c r="G37" s="6">
        <f t="shared" si="46"/>
        <v>-0.18801012261093031</v>
      </c>
      <c r="H37" s="6">
        <f t="shared" si="46"/>
        <v>-9.3890926057954127E-2</v>
      </c>
      <c r="I37" s="6">
        <f t="shared" si="46"/>
        <v>-5.9911510713717142E-4</v>
      </c>
      <c r="J37" s="6">
        <f t="shared" si="46"/>
        <v>9.1865310241521225E-2</v>
      </c>
      <c r="K37" s="6">
        <f t="shared" si="46"/>
        <v>0.18350234998801973</v>
      </c>
      <c r="L37" s="6">
        <f t="shared" si="46"/>
        <v>0.2743120041323599</v>
      </c>
      <c r="M37" s="6">
        <f t="shared" si="46"/>
        <v>0.3642942726745404</v>
      </c>
      <c r="N37" s="6">
        <f t="shared" si="46"/>
        <v>0.45344915561456167</v>
      </c>
      <c r="AU37" s="3">
        <f t="shared" si="43"/>
        <v>2070</v>
      </c>
      <c r="AV37" s="7">
        <f t="shared" si="40"/>
        <v>2</v>
      </c>
      <c r="AW37" s="6">
        <f t="shared" si="41"/>
        <v>3.8214727906992096</v>
      </c>
      <c r="AX37" s="6">
        <f t="shared" si="42"/>
        <v>1.9994008848928628</v>
      </c>
      <c r="AY37" s="1"/>
    </row>
    <row r="38" spans="3:55" x14ac:dyDescent="0.25">
      <c r="C38" s="21" t="s">
        <v>19</v>
      </c>
      <c r="D38" s="22"/>
      <c r="E38" s="23">
        <f>(E37-D37)/2</f>
        <v>4.8300676679726595E-2</v>
      </c>
      <c r="F38" s="23">
        <f t="shared" ref="F38:N38" si="47">(F37-E37)/2</f>
        <v>4.7886983878647205E-2</v>
      </c>
      <c r="G38" s="23">
        <f t="shared" si="47"/>
        <v>4.7473291077567592E-2</v>
      </c>
      <c r="H38" s="23">
        <f t="shared" si="47"/>
        <v>4.705959827648809E-2</v>
      </c>
      <c r="I38" s="23">
        <f t="shared" si="47"/>
        <v>4.6645905475408478E-2</v>
      </c>
      <c r="J38" s="23">
        <f t="shared" si="47"/>
        <v>4.6232212674329198E-2</v>
      </c>
      <c r="K38" s="23">
        <f t="shared" si="47"/>
        <v>4.5818519873249253E-2</v>
      </c>
      <c r="L38" s="23">
        <f t="shared" si="47"/>
        <v>4.5404827072170084E-2</v>
      </c>
      <c r="M38" s="23">
        <f t="shared" si="47"/>
        <v>4.499113427109025E-2</v>
      </c>
      <c r="N38" s="23">
        <f t="shared" si="47"/>
        <v>4.4577441470010637E-2</v>
      </c>
      <c r="AU38" s="3">
        <f t="shared" si="43"/>
        <v>2075</v>
      </c>
      <c r="AV38" s="7">
        <f t="shared" si="40"/>
        <v>2</v>
      </c>
      <c r="AW38" s="6">
        <f t="shared" si="41"/>
        <v>3.7586922593616201</v>
      </c>
      <c r="AX38" s="6">
        <f t="shared" si="42"/>
        <v>1.9995184575703768</v>
      </c>
      <c r="AY38" s="1"/>
    </row>
    <row r="39" spans="3:55" x14ac:dyDescent="0.25">
      <c r="AU39" s="3">
        <f t="shared" si="43"/>
        <v>2080</v>
      </c>
      <c r="AV39" s="7">
        <f t="shared" si="40"/>
        <v>2</v>
      </c>
      <c r="AW39" s="6">
        <f t="shared" si="41"/>
        <v>3.7475309455263428</v>
      </c>
      <c r="AX39" s="6">
        <f t="shared" si="42"/>
        <v>1.9994932223558057</v>
      </c>
      <c r="AY39" s="1"/>
    </row>
    <row r="40" spans="3:55" x14ac:dyDescent="0.25">
      <c r="AU40" s="3">
        <f t="shared" si="43"/>
        <v>2085</v>
      </c>
      <c r="AV40" s="7">
        <f t="shared" si="40"/>
        <v>2</v>
      </c>
      <c r="AW40" s="6">
        <f t="shared" si="41"/>
        <v>3.6781551836644479</v>
      </c>
      <c r="AX40" s="6">
        <f t="shared" si="42"/>
        <v>1.9994964536636506</v>
      </c>
      <c r="AY40" s="1"/>
    </row>
    <row r="41" spans="3:55" x14ac:dyDescent="0.25">
      <c r="C41" s="14" t="s">
        <v>20</v>
      </c>
      <c r="D41" s="15">
        <v>2.5</v>
      </c>
      <c r="E41" s="50" t="s">
        <v>21</v>
      </c>
      <c r="F41" s="53"/>
      <c r="G41" s="53"/>
      <c r="H41" s="54"/>
      <c r="I41" s="16">
        <f>BB12*D41*D41 +BC12*D41 +BD12</f>
        <v>5.4398830592226908</v>
      </c>
      <c r="J41" s="17"/>
      <c r="K41" s="17"/>
      <c r="L41" s="17"/>
      <c r="M41" s="17"/>
      <c r="N41" s="17"/>
      <c r="AU41" s="3">
        <f t="shared" si="43"/>
        <v>2090</v>
      </c>
      <c r="AV41" s="7">
        <f t="shared" si="40"/>
        <v>2</v>
      </c>
      <c r="AW41" s="6">
        <f t="shared" si="41"/>
        <v>3.6767076131320811</v>
      </c>
      <c r="AX41" s="6">
        <f t="shared" si="42"/>
        <v>1.9994123000631141</v>
      </c>
      <c r="AY41" s="1"/>
    </row>
    <row r="42" spans="3:55" x14ac:dyDescent="0.25">
      <c r="C42" s="18"/>
      <c r="D42" s="41" t="s">
        <v>22</v>
      </c>
      <c r="E42" s="55"/>
      <c r="F42" s="55"/>
      <c r="G42" s="55"/>
      <c r="H42" s="55"/>
      <c r="I42" s="55"/>
      <c r="J42" s="55"/>
      <c r="K42" s="55"/>
      <c r="L42" s="55"/>
      <c r="M42" s="55"/>
      <c r="N42" s="55"/>
      <c r="AU42" s="3">
        <f t="shared" si="43"/>
        <v>2095</v>
      </c>
      <c r="AV42" s="7">
        <f t="shared" si="40"/>
        <v>2</v>
      </c>
      <c r="AW42" s="6">
        <f t="shared" si="41"/>
        <v>3.6233923339554375</v>
      </c>
      <c r="AX42" s="6">
        <f t="shared" si="42"/>
        <v>1.9994249216432256</v>
      </c>
      <c r="AY42" s="1"/>
    </row>
    <row r="43" spans="3:55" x14ac:dyDescent="0.25">
      <c r="C43" s="18" t="s">
        <v>15</v>
      </c>
      <c r="D43" s="19">
        <v>-1</v>
      </c>
      <c r="E43" s="19">
        <f>D43+0.2</f>
        <v>-0.8</v>
      </c>
      <c r="F43" s="19">
        <f t="shared" ref="F43:N43" si="48">E43+0.2</f>
        <v>-0.60000000000000009</v>
      </c>
      <c r="G43" s="19">
        <f t="shared" si="48"/>
        <v>-0.40000000000000008</v>
      </c>
      <c r="H43" s="19">
        <f t="shared" si="48"/>
        <v>-0.20000000000000007</v>
      </c>
      <c r="I43" s="19">
        <f t="shared" si="48"/>
        <v>0</v>
      </c>
      <c r="J43" s="19">
        <f t="shared" si="48"/>
        <v>0.2</v>
      </c>
      <c r="K43" s="19">
        <f t="shared" si="48"/>
        <v>0.4</v>
      </c>
      <c r="L43" s="19">
        <f t="shared" si="48"/>
        <v>0.60000000000000009</v>
      </c>
      <c r="M43" s="19">
        <f t="shared" si="48"/>
        <v>0.8</v>
      </c>
      <c r="N43" s="19">
        <f t="shared" si="48"/>
        <v>1</v>
      </c>
      <c r="AU43" s="3">
        <f t="shared" si="43"/>
        <v>2100</v>
      </c>
      <c r="AV43" s="7">
        <f t="shared" si="40"/>
        <v>2</v>
      </c>
      <c r="AW43" s="6">
        <f t="shared" si="41"/>
        <v>3.6091400702677694</v>
      </c>
      <c r="AX43" s="6">
        <f t="shared" si="42"/>
        <v>1.999381188340196</v>
      </c>
      <c r="AY43" s="1"/>
    </row>
    <row r="44" spans="3:55" ht="15" customHeight="1" x14ac:dyDescent="0.25">
      <c r="C44" s="20" t="s">
        <v>16</v>
      </c>
      <c r="D44" s="6">
        <f>$I$44+D43</f>
        <v>4.4398830592226908</v>
      </c>
      <c r="E44" s="6">
        <f>$I$44+E43</f>
        <v>4.639883059222691</v>
      </c>
      <c r="F44" s="6">
        <f>$I$44+F43</f>
        <v>4.8398830592226911</v>
      </c>
      <c r="G44" s="6">
        <f>$I$44+G43</f>
        <v>5.0398830592226904</v>
      </c>
      <c r="H44" s="6">
        <f>$I$44+H43</f>
        <v>5.2398830592226906</v>
      </c>
      <c r="I44" s="6">
        <f>I41</f>
        <v>5.4398830592226908</v>
      </c>
      <c r="J44" s="6">
        <f>$I$44+J43</f>
        <v>5.639883059222691</v>
      </c>
      <c r="K44" s="6">
        <f>$I$44+K43</f>
        <v>5.8398830592226911</v>
      </c>
      <c r="L44" s="6">
        <f>$I$44+L43</f>
        <v>6.0398830592226904</v>
      </c>
      <c r="M44" s="6">
        <f>$I$44+M43</f>
        <v>6.2398830592226906</v>
      </c>
      <c r="N44" s="6">
        <f>$I$44+N43</f>
        <v>6.4398830592226908</v>
      </c>
    </row>
    <row r="45" spans="3:55" ht="15.75" customHeight="1" x14ac:dyDescent="0.25">
      <c r="C45" s="20" t="s">
        <v>17</v>
      </c>
      <c r="D45" s="6">
        <f t="shared" ref="D45:N45" si="49">$AV$12*D44*D44  +$AW$12*D44 + $AX$12</f>
        <v>2.134133377156922</v>
      </c>
      <c r="E45" s="6">
        <f t="shared" si="49"/>
        <v>2.2090308878998188</v>
      </c>
      <c r="F45" s="6">
        <f t="shared" si="49"/>
        <v>2.2821908909387387</v>
      </c>
      <c r="G45" s="6">
        <f t="shared" si="49"/>
        <v>2.3536133862736826</v>
      </c>
      <c r="H45" s="6">
        <f t="shared" si="49"/>
        <v>2.4232983739046512</v>
      </c>
      <c r="I45" s="6">
        <f t="shared" si="49"/>
        <v>2.4912458538316438</v>
      </c>
      <c r="J45" s="6">
        <f t="shared" si="49"/>
        <v>2.5574558260546603</v>
      </c>
      <c r="K45" s="6">
        <f t="shared" si="49"/>
        <v>2.6219282905737007</v>
      </c>
      <c r="L45" s="6">
        <f t="shared" si="49"/>
        <v>2.6846632473887642</v>
      </c>
      <c r="M45" s="6">
        <f t="shared" si="49"/>
        <v>2.7456606964998524</v>
      </c>
      <c r="N45" s="6">
        <f t="shared" si="49"/>
        <v>2.8049206379069647</v>
      </c>
      <c r="AU45" s="5"/>
      <c r="AV45" s="61" t="s">
        <v>12</v>
      </c>
      <c r="AW45" s="62"/>
      <c r="AX45" s="62"/>
      <c r="AY45" s="62"/>
      <c r="AZ45" s="62"/>
      <c r="BA45" s="62"/>
      <c r="BB45" s="62"/>
      <c r="BC45" s="63"/>
    </row>
    <row r="46" spans="3:55" x14ac:dyDescent="0.25">
      <c r="C46" s="20" t="s">
        <v>18</v>
      </c>
      <c r="D46" s="6">
        <f t="shared" ref="D46:N46" si="50">D45-$D$41</f>
        <v>-0.36586662284307803</v>
      </c>
      <c r="E46" s="6">
        <f t="shared" si="50"/>
        <v>-0.29096911210018117</v>
      </c>
      <c r="F46" s="6">
        <f t="shared" si="50"/>
        <v>-0.21780910906126127</v>
      </c>
      <c r="G46" s="6">
        <f t="shared" si="50"/>
        <v>-0.14638661372631745</v>
      </c>
      <c r="H46" s="6">
        <f t="shared" si="50"/>
        <v>-7.6701626095348807E-2</v>
      </c>
      <c r="I46" s="6">
        <f t="shared" si="50"/>
        <v>-8.754146168356236E-3</v>
      </c>
      <c r="J46" s="6">
        <f t="shared" si="50"/>
        <v>5.7455826054660264E-2</v>
      </c>
      <c r="K46" s="6">
        <f t="shared" si="50"/>
        <v>0.12192829057370069</v>
      </c>
      <c r="L46" s="6">
        <f t="shared" si="50"/>
        <v>0.18466324738876416</v>
      </c>
      <c r="M46" s="6">
        <f t="shared" si="50"/>
        <v>0.24566069649985245</v>
      </c>
      <c r="N46" s="6">
        <f t="shared" si="50"/>
        <v>0.30492063790696466</v>
      </c>
      <c r="AU46" s="5"/>
      <c r="AV46" s="8">
        <v>2030</v>
      </c>
      <c r="AW46" s="8">
        <f>AV46+10</f>
        <v>2040</v>
      </c>
      <c r="AX46" s="8">
        <f t="shared" ref="AX46" si="51">AW46+10</f>
        <v>2050</v>
      </c>
      <c r="AY46" s="8">
        <f>AX46+10</f>
        <v>2060</v>
      </c>
      <c r="AZ46" s="8">
        <f>AY46+10</f>
        <v>2070</v>
      </c>
      <c r="BA46" s="8">
        <f>AZ46+10</f>
        <v>2080</v>
      </c>
      <c r="BB46" s="8">
        <f>BA46+10</f>
        <v>2090</v>
      </c>
      <c r="BC46" s="8">
        <f>BB46+10</f>
        <v>2100</v>
      </c>
    </row>
    <row r="47" spans="3:55" x14ac:dyDescent="0.25">
      <c r="C47" s="21" t="s">
        <v>19</v>
      </c>
      <c r="D47" s="22"/>
      <c r="E47" s="23">
        <f>(E46-D46)/2</f>
        <v>3.7448755371448428E-2</v>
      </c>
      <c r="F47" s="23">
        <f t="shared" ref="F47:N47" si="52">(F46-E46)/2</f>
        <v>3.6580001519459948E-2</v>
      </c>
      <c r="G47" s="23">
        <f t="shared" si="52"/>
        <v>3.5711247667471913E-2</v>
      </c>
      <c r="H47" s="23">
        <f t="shared" si="52"/>
        <v>3.4842493815484321E-2</v>
      </c>
      <c r="I47" s="23">
        <f t="shared" si="52"/>
        <v>3.3973739963496286E-2</v>
      </c>
      <c r="J47" s="23">
        <f t="shared" si="52"/>
        <v>3.310498611150825E-2</v>
      </c>
      <c r="K47" s="23">
        <f t="shared" si="52"/>
        <v>3.2236232259520214E-2</v>
      </c>
      <c r="L47" s="23">
        <f t="shared" si="52"/>
        <v>3.1367478407531735E-2</v>
      </c>
      <c r="M47" s="23">
        <f t="shared" si="52"/>
        <v>3.0498724555544143E-2</v>
      </c>
      <c r="N47" s="23">
        <f t="shared" si="52"/>
        <v>2.9629970703556108E-2</v>
      </c>
      <c r="AU47" s="13">
        <v>3</v>
      </c>
      <c r="AV47" s="6">
        <f>$AV$8*$AU47*$AU47+$AW$8*$AU47+$AX$8</f>
        <v>1.4719585057820872</v>
      </c>
      <c r="AW47" s="6">
        <f>$AV$10*$AU47*$AU47+$AW$10*$AU47+$AX$10</f>
        <v>1.5071649687584898</v>
      </c>
      <c r="AX47" s="6">
        <f>$AV$12*$AU47*$AU47+$AW$12*$AU47+$AX$12</f>
        <v>1.5436316875971205</v>
      </c>
      <c r="AY47" s="6">
        <f>$AV$14*$AU47*$AU47+$AW$14*$AU47+$AX$14</f>
        <v>1.5799877979600923</v>
      </c>
      <c r="AZ47" s="6">
        <f>$AV$16*$AU47*$AU47+$AW$16*$AU47+$AX$16</f>
        <v>1.6109374713169815</v>
      </c>
      <c r="BA47" s="6">
        <f>$AV$18*$AU47*$AU47+$AW$18*$AU47+$AX$18</f>
        <v>1.6313782463949875</v>
      </c>
      <c r="BB47" s="6">
        <f>$AV$20*$AU47*$AU47+$AW$20*$AU47+$AX$20</f>
        <v>1.6560936638299464</v>
      </c>
      <c r="BC47" s="6">
        <f>$AV$22*$AU47*$AU47+$AW$22*$AU47+$AX$22</f>
        <v>1.6843440783822963</v>
      </c>
    </row>
    <row r="48" spans="3:55" x14ac:dyDescent="0.25">
      <c r="AU48" s="13">
        <f>AU47+1</f>
        <v>4</v>
      </c>
      <c r="AV48" s="6">
        <f>$AV$8*$AU48*$AU48+$AW$8*$AU48+$AX$8</f>
        <v>1.8220835758174478</v>
      </c>
      <c r="AW48" s="6">
        <f>$AV$10*$AU48*$AU48+$AW$10*$AU48+$AX$10</f>
        <v>1.8944340432742184</v>
      </c>
      <c r="AX48" s="6">
        <f>$AV$12*$AU48*$AU48+$AW$12*$AU48+$AX$12</f>
        <v>1.9632893619774408</v>
      </c>
      <c r="AY48" s="6">
        <f>$AV$14*$AU48*$AU48+$AW$14*$AU48+$AX$14</f>
        <v>2.0277525865064887</v>
      </c>
      <c r="AZ48" s="6">
        <f>$AV$16*$AU48*$AU48+$AW$16*$AU48+$AX$16</f>
        <v>2.0819776110284303</v>
      </c>
      <c r="BA48" s="6">
        <f>$AV$18*$AU48*$AU48+$AW$18*$AU48+$AX$18</f>
        <v>2.1217963102112791</v>
      </c>
      <c r="BB48" s="6">
        <f>$AV$20*$AU48*$AU48+$AW$20*$AU48+$AX$20</f>
        <v>2.1616059499470768</v>
      </c>
      <c r="BC48" s="6">
        <f>$AV$22*$AU48*$AU48+$AW$22*$AU48+$AX$22</f>
        <v>2.2001895882621065</v>
      </c>
    </row>
    <row r="49" spans="47:55" x14ac:dyDescent="0.25">
      <c r="AU49" s="13">
        <f t="shared" ref="AU49:AU51" si="53">AU48+1</f>
        <v>5</v>
      </c>
      <c r="AV49" s="6">
        <f>$AV$8*$AU49*$AU49+$AW$8*$AU49+$AX$8</f>
        <v>2.065019320411638</v>
      </c>
      <c r="AW49" s="6">
        <f>$AV$10*$AU49*$AU49+$AW$10*$AU49+$AX$10</f>
        <v>2.2127618523512651</v>
      </c>
      <c r="AX49" s="6">
        <f>$AV$12*$AU49*$AU49+$AW$12*$AU49+$AX$12</f>
        <v>2.3395093437583609</v>
      </c>
      <c r="AY49" s="6">
        <f>$AV$14*$AU49*$AU49+$AW$14*$AU49+$AX$14</f>
        <v>2.4516245675903665</v>
      </c>
      <c r="AZ49" s="6">
        <f>$AV$16*$AU49*$AU49+$AW$16*$AU49+$AX$16</f>
        <v>2.5323331106859013</v>
      </c>
      <c r="BA49" s="6">
        <f>$AV$18*$AU49*$AU49+$AW$18*$AU49+$AX$18</f>
        <v>2.5961882034611166</v>
      </c>
      <c r="BB49" s="6">
        <f>$AV$20*$AU49*$AU49+$AW$20*$AU49+$AX$20</f>
        <v>2.6558315080368291</v>
      </c>
      <c r="BC49" s="6">
        <f>$AV$22*$AU49*$AU49+$AW$22*$AU49+$AX$22</f>
        <v>2.7091894083211741</v>
      </c>
    </row>
    <row r="50" spans="47:55" x14ac:dyDescent="0.25">
      <c r="AU50" s="13">
        <f t="shared" si="53"/>
        <v>6</v>
      </c>
      <c r="AV50" s="6">
        <f>$AV$8*$AU50*$AU50+$AW$8*$AU50+$AX$8</f>
        <v>2.2007657395646585</v>
      </c>
      <c r="AW50" s="6">
        <f>$AV$10*$AU50*$AU50+$AW$10*$AU50+$AX$10</f>
        <v>2.4621483959896295</v>
      </c>
      <c r="AX50" s="6">
        <f>$AV$12*$AU50*$AU50+$AW$12*$AU50+$AX$12</f>
        <v>2.6722916329398814</v>
      </c>
      <c r="AY50" s="6">
        <f>$AV$14*$AU50*$AU50+$AW$14*$AU50+$AX$14</f>
        <v>2.851603741211727</v>
      </c>
      <c r="AZ50" s="6">
        <f>$AV$16*$AU50*$AU50+$AW$16*$AU50+$AX$16</f>
        <v>2.9620039702893948</v>
      </c>
      <c r="BA50" s="6">
        <f>$AV$18*$AU50*$AU50+$AW$18*$AU50+$AX$18</f>
        <v>3.0545539261445001</v>
      </c>
      <c r="BB50" s="6">
        <f>$AV$20*$AU50*$AU50+$AW$20*$AU50+$AX$20</f>
        <v>3.1387703380992051</v>
      </c>
      <c r="BC50" s="6">
        <f>$AV$22*$AU50*$AU50+$AW$22*$AU50+$AX$22</f>
        <v>3.2113435385594982</v>
      </c>
    </row>
    <row r="51" spans="47:55" x14ac:dyDescent="0.25">
      <c r="AU51" s="13">
        <f t="shared" si="53"/>
        <v>7</v>
      </c>
      <c r="AV51" s="6">
        <f>$AV$8*$AU51*$AU51+$AW$8*$AU51+$AX$8</f>
        <v>2.2293228332765094</v>
      </c>
      <c r="AW51" s="6">
        <f>$AV$10*$AU51*$AU51+$AW$10*$AU51+$AX$10</f>
        <v>2.6425936741893121</v>
      </c>
      <c r="AX51" s="6">
        <f>$AV$12*$AU51*$AU51+$AW$12*$AU51+$AX$12</f>
        <v>2.9616362295220009</v>
      </c>
      <c r="AY51" s="6">
        <f>$AV$14*$AU51*$AU51+$AW$14*$AU51+$AX$14</f>
        <v>3.2276901073705679</v>
      </c>
      <c r="AZ51" s="6">
        <f>$AV$16*$AU51*$AU51+$AW$16*$AU51+$AX$16</f>
        <v>3.3709901898389112</v>
      </c>
      <c r="BA51" s="6">
        <f>$AV$18*$AU51*$AU51+$AW$18*$AU51+$AX$18</f>
        <v>3.4968934782614296</v>
      </c>
      <c r="BB51" s="6">
        <f>$AV$20*$AU51*$AU51+$AW$20*$AU51+$AX$20</f>
        <v>3.6104224401342035</v>
      </c>
      <c r="BC51" s="6">
        <f>$AV$22*$AU51*$AU51+$AW$22*$AU51+$AX$22</f>
        <v>3.7066519789770798</v>
      </c>
    </row>
    <row r="52" spans="47:55" ht="15" customHeight="1" x14ac:dyDescent="0.25"/>
    <row r="53" spans="47:55" ht="15" customHeight="1" x14ac:dyDescent="0.25"/>
  </sheetData>
  <mergeCells count="57">
    <mergeCell ref="AW2:BD2"/>
    <mergeCell ref="AV45:BC45"/>
    <mergeCell ref="AL5:AM5"/>
    <mergeCell ref="AN5:AR5"/>
    <mergeCell ref="AL11:AM11"/>
    <mergeCell ref="AN11:AR11"/>
    <mergeCell ref="AL14:AM14"/>
    <mergeCell ref="AN14:AR14"/>
    <mergeCell ref="AL20:AM20"/>
    <mergeCell ref="AN20:AR20"/>
    <mergeCell ref="AU24:AX25"/>
    <mergeCell ref="AU5:AU6"/>
    <mergeCell ref="AV5:AX5"/>
    <mergeCell ref="BA5:BA6"/>
    <mergeCell ref="BB5:BD5"/>
    <mergeCell ref="D42:N42"/>
    <mergeCell ref="AU26:AU27"/>
    <mergeCell ref="AV26:AV27"/>
    <mergeCell ref="AW26:AW27"/>
    <mergeCell ref="AX26:AX27"/>
    <mergeCell ref="AD29:AE29"/>
    <mergeCell ref="AF29:AJ29"/>
    <mergeCell ref="AL29:AM29"/>
    <mergeCell ref="AN29:AR29"/>
    <mergeCell ref="P30:R30"/>
    <mergeCell ref="S30:AB30"/>
    <mergeCell ref="E32:H32"/>
    <mergeCell ref="D33:N33"/>
    <mergeCell ref="E41:H41"/>
    <mergeCell ref="D24:N24"/>
    <mergeCell ref="AL23:AM23"/>
    <mergeCell ref="AN23:AR23"/>
    <mergeCell ref="AF14:AJ14"/>
    <mergeCell ref="D15:N15"/>
    <mergeCell ref="AD20:AE20"/>
    <mergeCell ref="AF20:AJ20"/>
    <mergeCell ref="P21:R21"/>
    <mergeCell ref="S21:AB21"/>
    <mergeCell ref="AD14:AE14"/>
    <mergeCell ref="E23:H23"/>
    <mergeCell ref="P23:R23"/>
    <mergeCell ref="S23:AB23"/>
    <mergeCell ref="AD23:AE23"/>
    <mergeCell ref="AF23:AJ23"/>
    <mergeCell ref="P12:R12"/>
    <mergeCell ref="S12:AB12"/>
    <mergeCell ref="E14:H14"/>
    <mergeCell ref="P14:R14"/>
    <mergeCell ref="S14:AB14"/>
    <mergeCell ref="S5:AB5"/>
    <mergeCell ref="AD5:AE5"/>
    <mergeCell ref="AF5:AJ5"/>
    <mergeCell ref="D6:N6"/>
    <mergeCell ref="AD11:AE11"/>
    <mergeCell ref="AF11:AJ11"/>
    <mergeCell ref="E5:H5"/>
    <mergeCell ref="P5:R5"/>
  </mergeCells>
  <hyperlinks>
    <hyperlink ref="AW2" r:id="rId1" display="https://chesdata.com/downloads/AR6FormulasFromData.xlsx" xr:uid="{AC7ED416-317F-4CB6-8289-22094914CC65}"/>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3C9B4-4BC4-4349-B49D-F51CDBDF3277}">
  <sheetPr codeName="Sheet3"/>
  <dimension ref="A1:BE59"/>
  <sheetViews>
    <sheetView zoomScaleNormal="100" workbookViewId="0">
      <selection activeCell="P23" sqref="P23:AB30"/>
    </sheetView>
  </sheetViews>
  <sheetFormatPr defaultRowHeight="15" x14ac:dyDescent="0.25"/>
  <cols>
    <col min="1" max="2" width="8.7109375" customWidth="1"/>
    <col min="3" max="3" width="29.28515625" customWidth="1"/>
    <col min="4" max="14" width="5.7109375" customWidth="1"/>
    <col min="16" max="16" width="5.7109375" customWidth="1"/>
    <col min="17" max="17" width="10.5703125" customWidth="1"/>
    <col min="18" max="18" width="5.7109375" customWidth="1"/>
    <col min="19" max="28" width="6.28515625" customWidth="1"/>
    <col min="30" max="30" width="5.7109375" customWidth="1"/>
    <col min="31" max="31" width="10.42578125" customWidth="1"/>
    <col min="32" max="38" width="5.7109375" customWidth="1"/>
    <col min="39" max="39" width="12.5703125" customWidth="1"/>
    <col min="40" max="44" width="5.7109375" customWidth="1"/>
    <col min="48" max="48" width="5.28515625" customWidth="1"/>
    <col min="49" max="53" width="10.7109375" customWidth="1"/>
    <col min="54" max="54" width="6.5703125" customWidth="1"/>
    <col min="55" max="55" width="10.7109375" customWidth="1"/>
    <col min="56" max="56" width="11.7109375" customWidth="1"/>
    <col min="57" max="57" width="11.85546875" customWidth="1"/>
    <col min="58" max="58" width="5.42578125" customWidth="1"/>
  </cols>
  <sheetData>
    <row r="1" spans="1:57" x14ac:dyDescent="0.25">
      <c r="A1" s="9" t="s">
        <v>38</v>
      </c>
      <c r="AF1" s="1"/>
      <c r="AG1" s="1"/>
      <c r="AH1" s="1"/>
      <c r="AI1" s="1"/>
      <c r="AN1" s="1"/>
      <c r="AO1" s="1"/>
      <c r="AP1" s="1"/>
      <c r="AQ1" s="1"/>
    </row>
    <row r="2" spans="1:57" x14ac:dyDescent="0.25">
      <c r="A2" t="s">
        <v>0</v>
      </c>
    </row>
    <row r="3" spans="1:57" x14ac:dyDescent="0.25">
      <c r="A3" t="s">
        <v>40</v>
      </c>
      <c r="C3" t="s">
        <v>39</v>
      </c>
      <c r="AV3" t="s">
        <v>44</v>
      </c>
      <c r="AX3" s="36" t="s">
        <v>39</v>
      </c>
      <c r="AY3" s="37"/>
      <c r="AZ3" s="37"/>
      <c r="BA3" s="37"/>
      <c r="BB3" s="37"/>
      <c r="BC3" s="37"/>
      <c r="BD3" s="37"/>
      <c r="BE3" s="37"/>
    </row>
    <row r="5" spans="1:57" x14ac:dyDescent="0.25">
      <c r="C5" s="14" t="s">
        <v>13</v>
      </c>
      <c r="D5" s="15">
        <v>2</v>
      </c>
      <c r="E5" s="50" t="s">
        <v>14</v>
      </c>
      <c r="F5" s="51"/>
      <c r="G5" s="51"/>
      <c r="H5" s="52"/>
      <c r="I5" s="16">
        <f>BC10*D5*D5+BD10*D5+BE10</f>
        <v>4.0403961075755888</v>
      </c>
      <c r="J5" s="17"/>
      <c r="K5" s="17"/>
      <c r="L5" s="17"/>
      <c r="M5" s="17"/>
      <c r="N5" s="17"/>
      <c r="P5" s="40"/>
      <c r="Q5" s="40"/>
      <c r="R5" s="40"/>
      <c r="S5" s="41" t="s">
        <v>31</v>
      </c>
      <c r="T5" s="41"/>
      <c r="U5" s="41"/>
      <c r="V5" s="41"/>
      <c r="W5" s="41"/>
      <c r="X5" s="41"/>
      <c r="Y5" s="41"/>
      <c r="Z5" s="41"/>
      <c r="AA5" s="41"/>
      <c r="AB5" s="41"/>
      <c r="AD5" s="42"/>
      <c r="AE5" s="42"/>
      <c r="AF5" s="43" t="s">
        <v>37</v>
      </c>
      <c r="AG5" s="43"/>
      <c r="AH5" s="43"/>
      <c r="AI5" s="43"/>
      <c r="AJ5" s="43"/>
      <c r="AK5" s="32"/>
      <c r="AL5" s="42"/>
      <c r="AM5" s="42"/>
      <c r="AN5" s="43" t="s">
        <v>37</v>
      </c>
      <c r="AO5" s="43"/>
      <c r="AP5" s="43"/>
      <c r="AQ5" s="43"/>
      <c r="AR5" s="43"/>
      <c r="AT5" t="s">
        <v>46</v>
      </c>
      <c r="AV5" s="41" t="s">
        <v>1</v>
      </c>
      <c r="AW5" s="60" t="s">
        <v>7</v>
      </c>
      <c r="AX5" s="60"/>
      <c r="AY5" s="60"/>
      <c r="AZ5" s="31"/>
      <c r="BB5" s="41" t="s">
        <v>1</v>
      </c>
      <c r="BC5" s="70" t="s">
        <v>8</v>
      </c>
      <c r="BD5" s="70"/>
      <c r="BE5" s="70"/>
    </row>
    <row r="6" spans="1:57" x14ac:dyDescent="0.25">
      <c r="C6" s="18"/>
      <c r="D6" s="41" t="s">
        <v>28</v>
      </c>
      <c r="E6" s="41"/>
      <c r="F6" s="41"/>
      <c r="G6" s="41"/>
      <c r="H6" s="41"/>
      <c r="I6" s="41"/>
      <c r="J6" s="41"/>
      <c r="K6" s="41"/>
      <c r="L6" s="41"/>
      <c r="M6" s="41"/>
      <c r="N6" s="49"/>
      <c r="P6" s="25" t="s">
        <v>1</v>
      </c>
      <c r="Q6" s="26" t="s">
        <v>35</v>
      </c>
      <c r="R6" s="28" t="s">
        <v>11</v>
      </c>
      <c r="S6" s="19">
        <v>-0.8</v>
      </c>
      <c r="T6" s="19">
        <v>-0.60000000000000009</v>
      </c>
      <c r="U6" s="19">
        <v>-0.40000000000000008</v>
      </c>
      <c r="V6" s="19">
        <v>-0.20000000000000007</v>
      </c>
      <c r="W6" s="19">
        <v>0</v>
      </c>
      <c r="X6" s="19">
        <v>0.2</v>
      </c>
      <c r="Y6" s="19">
        <v>0.4</v>
      </c>
      <c r="Z6" s="19">
        <v>0.60000000000000009</v>
      </c>
      <c r="AA6" s="19">
        <v>0.8</v>
      </c>
      <c r="AB6" s="19">
        <v>1</v>
      </c>
      <c r="AD6" s="24" t="s">
        <v>1</v>
      </c>
      <c r="AE6" s="12" t="s">
        <v>35</v>
      </c>
      <c r="AF6" s="29">
        <v>1</v>
      </c>
      <c r="AG6" s="29">
        <f>AF6+0.25</f>
        <v>1.25</v>
      </c>
      <c r="AH6" s="29">
        <f t="shared" ref="AH6:AI6" si="0">AG6+0.25</f>
        <v>1.5</v>
      </c>
      <c r="AI6" s="29">
        <f t="shared" si="0"/>
        <v>1.75</v>
      </c>
      <c r="AJ6" s="29">
        <f>AI6+0.25</f>
        <v>2</v>
      </c>
      <c r="AK6" s="34"/>
      <c r="AL6" s="24" t="s">
        <v>1</v>
      </c>
      <c r="AM6" s="12" t="s">
        <v>35</v>
      </c>
      <c r="AN6" s="29">
        <v>1</v>
      </c>
      <c r="AO6" s="29">
        <f>AN6+0.25</f>
        <v>1.25</v>
      </c>
      <c r="AP6" s="29">
        <f t="shared" ref="AP6" si="1">AO6+0.25</f>
        <v>1.5</v>
      </c>
      <c r="AQ6" s="29">
        <f t="shared" ref="AQ6" si="2">AP6+0.25</f>
        <v>1.75</v>
      </c>
      <c r="AR6" s="29">
        <f>AQ6+0.25</f>
        <v>2</v>
      </c>
      <c r="AV6" s="58"/>
      <c r="AW6" s="2" t="s">
        <v>3</v>
      </c>
      <c r="AX6" s="2" t="s">
        <v>4</v>
      </c>
      <c r="AY6" s="2" t="s">
        <v>5</v>
      </c>
      <c r="AZ6" s="32"/>
      <c r="BB6" s="58"/>
      <c r="BC6" s="2" t="s">
        <v>3</v>
      </c>
      <c r="BD6" s="2" t="s">
        <v>4</v>
      </c>
      <c r="BE6" s="2" t="s">
        <v>5</v>
      </c>
    </row>
    <row r="7" spans="1:57" x14ac:dyDescent="0.25">
      <c r="C7" s="18" t="s">
        <v>15</v>
      </c>
      <c r="D7" s="19">
        <v>-1</v>
      </c>
      <c r="E7" s="19">
        <f>D7+0.2</f>
        <v>-0.8</v>
      </c>
      <c r="F7" s="19">
        <f t="shared" ref="F7:N7" si="3">E7+0.2</f>
        <v>-0.60000000000000009</v>
      </c>
      <c r="G7" s="19">
        <f t="shared" si="3"/>
        <v>-0.40000000000000008</v>
      </c>
      <c r="H7" s="19">
        <f t="shared" si="3"/>
        <v>-0.20000000000000007</v>
      </c>
      <c r="I7" s="19">
        <f t="shared" si="3"/>
        <v>0</v>
      </c>
      <c r="J7" s="19">
        <f t="shared" si="3"/>
        <v>0.2</v>
      </c>
      <c r="K7" s="19">
        <f t="shared" si="3"/>
        <v>0.4</v>
      </c>
      <c r="L7" s="19">
        <f t="shared" si="3"/>
        <v>0.60000000000000009</v>
      </c>
      <c r="M7" s="19">
        <f t="shared" si="3"/>
        <v>0.8</v>
      </c>
      <c r="N7" s="19">
        <f t="shared" si="3"/>
        <v>1</v>
      </c>
      <c r="P7" s="10">
        <v>2040</v>
      </c>
      <c r="Q7" s="27">
        <f t="shared" ref="Q7:R11" si="4">Q16</f>
        <v>2</v>
      </c>
      <c r="R7" s="16">
        <f t="shared" si="4"/>
        <v>4.0403961075755888</v>
      </c>
      <c r="S7" s="6">
        <f t="shared" ref="S7:AB7" si="5">0.01/S16</f>
        <v>0.23924153846944923</v>
      </c>
      <c r="T7" s="6">
        <f t="shared" si="5"/>
        <v>0.24629390461978484</v>
      </c>
      <c r="U7" s="6">
        <f t="shared" si="5"/>
        <v>0.25377467893249755</v>
      </c>
      <c r="V7" s="6">
        <f t="shared" si="5"/>
        <v>0.26172412081173407</v>
      </c>
      <c r="W7" s="6">
        <f t="shared" si="5"/>
        <v>0.2701876972603019</v>
      </c>
      <c r="X7" s="6">
        <f t="shared" si="5"/>
        <v>0.27921695302919519</v>
      </c>
      <c r="Y7" s="6">
        <f t="shared" si="5"/>
        <v>0.28887056127373878</v>
      </c>
      <c r="Z7" s="6">
        <f t="shared" si="5"/>
        <v>0.29921559996638736</v>
      </c>
      <c r="AA7" s="6">
        <f t="shared" si="5"/>
        <v>0.31032911276194575</v>
      </c>
      <c r="AB7" s="6">
        <f t="shared" si="5"/>
        <v>0.32230003112419953</v>
      </c>
      <c r="AD7" s="10">
        <v>2050</v>
      </c>
      <c r="AE7" s="27">
        <v>2</v>
      </c>
      <c r="AF7" s="6">
        <f>$BC$12*$AE$7*$AE$7+$BD$12*$AE$7+$BE$12-($BC$12*AF$6*AF$6+$BD$12*AF$6+$BE$12)</f>
        <v>2.0489764720292616</v>
      </c>
      <c r="AG7" s="6">
        <f>$BC$12*$AE$7*$AE$7+$BD$12*$AE$7+$BE$12-($BC$12*AG$6*AG$6+$BD$12*AG$6+$BE$12)</f>
        <v>1.5985477965335448</v>
      </c>
      <c r="AH7" s="6">
        <f>$BC$12*$AE$7*$AE$7+$BD$12*$AE$7+$BE$12-($BC$12*AH$6*AH$6+$BD$12*AH$6+$BE$12)</f>
        <v>1.1069088260300957</v>
      </c>
      <c r="AI7" s="6">
        <f>$BC$12*$AE$7*$AE$7+$BD$12*$AE$7+$BE$12-($BC$12*AI$6*AI$6+$BD$12*AI$6+$BE$12)</f>
        <v>0.57405956051891405</v>
      </c>
      <c r="AJ7" s="6">
        <f>$BC$12*$AE$7*$AE$7+$BD$12*$AE$7+$BE$12-($BC$12*AJ$6*AJ$6+$BD$12*AJ$6+$BE$12)</f>
        <v>0</v>
      </c>
      <c r="AK7" s="1"/>
      <c r="AL7" s="10">
        <v>2050</v>
      </c>
      <c r="AM7" s="27">
        <v>2</v>
      </c>
      <c r="AN7" s="6">
        <f>AF7/($AM7-AN$6)/10</f>
        <v>0.20489764720292616</v>
      </c>
      <c r="AO7" s="6">
        <f t="shared" ref="AO7:AO10" si="6">AG7/($AM7-AO$6)/10</f>
        <v>0.21313970620447265</v>
      </c>
      <c r="AP7" s="6">
        <f t="shared" ref="AP7:AP10" si="7">AH7/($AM7-AP$6)/10</f>
        <v>0.22138176520601913</v>
      </c>
      <c r="AQ7" s="6">
        <f t="shared" ref="AQ7:AQ10" si="8">AI7/($AM7-AQ$6)/10</f>
        <v>0.22962382420756561</v>
      </c>
      <c r="AR7" s="6">
        <f>$BC$12*$AE$7*$AE$7+$BD$12*$AE$7+$BE$12-($BC$12*AR$6*AR$6+$BD$12*AR$6+$BE$12)</f>
        <v>0</v>
      </c>
      <c r="AV7" s="3">
        <v>2025</v>
      </c>
      <c r="AW7" s="4">
        <v>-4.5920209275259201E-2</v>
      </c>
      <c r="AX7" s="4">
        <v>0.65030496276937644</v>
      </c>
      <c r="AY7" s="4">
        <v>-4.3234507449001702E-2</v>
      </c>
      <c r="AZ7" s="30"/>
      <c r="BB7" s="3">
        <v>2025</v>
      </c>
      <c r="BC7" s="4">
        <v>0.70044603108711678</v>
      </c>
      <c r="BD7" s="4">
        <v>0.19668017390528844</v>
      </c>
      <c r="BE7" s="4">
        <v>1.1285390104345501</v>
      </c>
    </row>
    <row r="8" spans="1:57" x14ac:dyDescent="0.25">
      <c r="C8" s="20" t="s">
        <v>16</v>
      </c>
      <c r="D8" s="6">
        <f t="shared" ref="D8:N8" si="9">$I$5+D7</f>
        <v>3.0403961075755888</v>
      </c>
      <c r="E8" s="6">
        <f t="shared" si="9"/>
        <v>3.2403961075755889</v>
      </c>
      <c r="F8" s="6">
        <f t="shared" si="9"/>
        <v>3.4403961075755887</v>
      </c>
      <c r="G8" s="6">
        <f t="shared" si="9"/>
        <v>3.6403961075755888</v>
      </c>
      <c r="H8" s="6">
        <f t="shared" si="9"/>
        <v>3.8403961075755886</v>
      </c>
      <c r="I8" s="6">
        <f t="shared" si="9"/>
        <v>4.0403961075755888</v>
      </c>
      <c r="J8" s="6">
        <f t="shared" si="9"/>
        <v>4.2403961075755889</v>
      </c>
      <c r="K8" s="6">
        <f t="shared" si="9"/>
        <v>4.4403961075755891</v>
      </c>
      <c r="L8" s="6">
        <f t="shared" si="9"/>
        <v>4.6403961075755884</v>
      </c>
      <c r="M8" s="6">
        <f t="shared" si="9"/>
        <v>4.8403961075755886</v>
      </c>
      <c r="N8" s="6">
        <f t="shared" si="9"/>
        <v>5.0403961075755888</v>
      </c>
      <c r="P8" s="10">
        <v>2050</v>
      </c>
      <c r="Q8" s="27">
        <f t="shared" si="4"/>
        <v>2</v>
      </c>
      <c r="R8" s="16">
        <f t="shared" si="4"/>
        <v>3.879034677507224</v>
      </c>
      <c r="S8" s="6">
        <f t="shared" ref="S8:AB8" si="10">0.01/S17</f>
        <v>0.21778012970174934</v>
      </c>
      <c r="T8" s="6">
        <f t="shared" si="10"/>
        <v>0.22254534960751474</v>
      </c>
      <c r="U8" s="6">
        <f t="shared" si="10"/>
        <v>0.22752376886887501</v>
      </c>
      <c r="V8" s="6">
        <f t="shared" si="10"/>
        <v>0.2327300229239016</v>
      </c>
      <c r="W8" s="6">
        <f t="shared" si="10"/>
        <v>0.23818011814733778</v>
      </c>
      <c r="X8" s="6">
        <f t="shared" si="10"/>
        <v>0.2438915962235903</v>
      </c>
      <c r="Y8" s="6">
        <f t="shared" si="10"/>
        <v>0.24988372275036119</v>
      </c>
      <c r="Z8" s="6">
        <f t="shared" si="10"/>
        <v>0.25617770434523235</v>
      </c>
      <c r="AA8" s="6">
        <f t="shared" si="10"/>
        <v>0.26279693941037113</v>
      </c>
      <c r="AB8" s="6">
        <f t="shared" si="10"/>
        <v>0.26976730880466615</v>
      </c>
      <c r="AD8" s="10">
        <f>AD7+10</f>
        <v>2060</v>
      </c>
      <c r="AE8" s="27">
        <v>2</v>
      </c>
      <c r="AF8" s="6">
        <f>$BC$14*$AE$8*$AE$8+$BD$14*$AE$8+$BE$14-($BC$14*AF$6*AF$6+$BD$14*AF$6+$BE$14)</f>
        <v>2.0353016827971198</v>
      </c>
      <c r="AG8" s="6">
        <f>$BC$14*$AE$8*$AE$8+$BD$14*$AE$8+$BE$14-($BC$14*AG$6*AG$6+$BD$14*AG$6+$BE$14)</f>
        <v>1.5477586874388582</v>
      </c>
      <c r="AH8" s="6">
        <f>$BC$14*$AE$8*$AE$8+$BD$14*$AE$8+$BE$14-($BC$14*AH$6*AH$6+$BD$14*AH$6+$BE$14)</f>
        <v>1.0460274085199179</v>
      </c>
      <c r="AI8" s="6">
        <f>$BC$14*$AE$8*$AE$8+$BD$14*$AE$8+$BE$14-($BC$14*AI$6*AI$6+$BD$14*AI$6+$BE$14)</f>
        <v>0.53010784604029793</v>
      </c>
      <c r="AJ8" s="6">
        <f>$BC$14*$AE$8*$AE$8+$BD$14*$AE$8+$BE$14-($BC$14*AJ$6*AJ$6+$BD$14*AJ$6+$BE$14)</f>
        <v>0</v>
      </c>
      <c r="AK8" s="1"/>
      <c r="AL8" s="10">
        <f>AL7+10</f>
        <v>2060</v>
      </c>
      <c r="AM8" s="27">
        <v>2</v>
      </c>
      <c r="AN8" s="6">
        <f t="shared" ref="AN8:AN10" si="11">AF8/($AM8-AN$6)/10</f>
        <v>0.20353016827971199</v>
      </c>
      <c r="AO8" s="6">
        <f t="shared" si="6"/>
        <v>0.20636782499184778</v>
      </c>
      <c r="AP8" s="6">
        <f t="shared" si="7"/>
        <v>0.20920548170398359</v>
      </c>
      <c r="AQ8" s="6">
        <f t="shared" si="8"/>
        <v>0.21204313841611916</v>
      </c>
      <c r="AR8" s="6">
        <f>$BC$14*$AE$8*$AE$8+$BD$14*$AE$8+$BE$14-($BC$14*AR$6*AR$6+$BD$14*AR$6+$BE$14)</f>
        <v>0</v>
      </c>
      <c r="AT8" s="1">
        <f>AVERAGE(AN7:AQ10)</f>
        <v>0.20154075525120585</v>
      </c>
      <c r="AV8" s="3">
        <f>AV7+5</f>
        <v>2030</v>
      </c>
      <c r="AW8" s="4">
        <v>-4.0152956643048264E-2</v>
      </c>
      <c r="AX8" s="4">
        <v>0.63386410626261336</v>
      </c>
      <c r="AY8" s="4">
        <v>-2.0391870070567308E-2</v>
      </c>
      <c r="AZ8" s="30"/>
      <c r="BB8" s="3">
        <f>BB7+5</f>
        <v>2030</v>
      </c>
      <c r="BC8" s="4">
        <v>0.59869892300018335</v>
      </c>
      <c r="BD8" s="4">
        <v>0.45374145813956324</v>
      </c>
      <c r="BE8" s="4">
        <v>0.92155811619281547</v>
      </c>
    </row>
    <row r="9" spans="1:57" x14ac:dyDescent="0.25">
      <c r="C9" s="20" t="s">
        <v>17</v>
      </c>
      <c r="D9" s="6">
        <f t="shared" ref="D9:N9" si="12">$AW$10*D8*D8+$AX$10*D8+$AY$10</f>
        <v>1.5853479873384966</v>
      </c>
      <c r="E9" s="6">
        <f t="shared" si="12"/>
        <v>1.6689455102768218</v>
      </c>
      <c r="F9" s="6">
        <f t="shared" si="12"/>
        <v>1.7501493063304632</v>
      </c>
      <c r="G9" s="6">
        <f t="shared" si="12"/>
        <v>1.8289593754994202</v>
      </c>
      <c r="H9" s="6">
        <f t="shared" si="12"/>
        <v>1.9053757177836936</v>
      </c>
      <c r="I9" s="6">
        <f t="shared" si="12"/>
        <v>1.979398333183283</v>
      </c>
      <c r="J9" s="6">
        <f t="shared" si="12"/>
        <v>2.0510272216981891</v>
      </c>
      <c r="K9" s="6">
        <f t="shared" si="12"/>
        <v>2.1202623833284102</v>
      </c>
      <c r="L9" s="6">
        <f t="shared" si="12"/>
        <v>2.1871038180739473</v>
      </c>
      <c r="M9" s="6">
        <f t="shared" si="12"/>
        <v>2.2515515259348016</v>
      </c>
      <c r="N9" s="6">
        <f t="shared" si="12"/>
        <v>2.3136055069109713</v>
      </c>
      <c r="P9" s="10">
        <v>2060</v>
      </c>
      <c r="Q9" s="27">
        <f t="shared" si="4"/>
        <v>2</v>
      </c>
      <c r="R9" s="16">
        <f t="shared" si="4"/>
        <v>3.7348145332963911</v>
      </c>
      <c r="S9" s="6">
        <f t="shared" ref="S9:AB9" si="13">0.01/S18</f>
        <v>0.20720512164973917</v>
      </c>
      <c r="T9" s="6">
        <f t="shared" si="13"/>
        <v>0.2091787462956391</v>
      </c>
      <c r="U9" s="6">
        <f t="shared" si="13"/>
        <v>0.2111903299712154</v>
      </c>
      <c r="V9" s="6">
        <f t="shared" si="13"/>
        <v>0.2132409784178001</v>
      </c>
      <c r="W9" s="6">
        <f t="shared" si="13"/>
        <v>0.21533184074460748</v>
      </c>
      <c r="X9" s="6">
        <f t="shared" si="13"/>
        <v>0.217464111575948</v>
      </c>
      <c r="Y9" s="6">
        <f t="shared" si="13"/>
        <v>0.21963903332727064</v>
      </c>
      <c r="Z9" s="6">
        <f t="shared" si="13"/>
        <v>0.22185789861916877</v>
      </c>
      <c r="AA9" s="6">
        <f t="shared" si="13"/>
        <v>0.22412205283921297</v>
      </c>
      <c r="AB9" s="6">
        <f t="shared" si="13"/>
        <v>0.22643289686224585</v>
      </c>
      <c r="AD9" s="10">
        <f>AD8+10</f>
        <v>2070</v>
      </c>
      <c r="AE9" s="27">
        <v>2</v>
      </c>
      <c r="AF9" s="6">
        <f>$BC$16*$AE$9*$AE$9+$BD$16*$AE$9+$BE$16-($BC$16*AF$6*AF$6+$BD$16*AF$6+$BE$16)</f>
        <v>1.9407029256069144</v>
      </c>
      <c r="AG9" s="6">
        <f>$BC$16*$AE$9*$AE$9+$BD$16*$AE$9+$BE$16-($BC$16*AG$6*AG$6+$BD$16*AG$6+$BE$16)</f>
        <v>1.471079801797289</v>
      </c>
      <c r="AH9" s="6">
        <f>$BC$16*$AE$9*$AE$9+$BD$16*$AE$9+$BE$16-($BC$16*AH$6*AH$6+$BD$16*AH$6+$BE$16)</f>
        <v>0.991088272926262</v>
      </c>
      <c r="AI9" s="6">
        <f>$BC$16*$AE$9*$AE$9+$BD$16*$AE$9+$BE$16-($BC$16*AI$6*AI$6+$BD$16*AI$6+$BE$16)</f>
        <v>0.50072833899383173</v>
      </c>
      <c r="AJ9" s="6">
        <f>$BC$16*$AE$9*$AE$9+$BD$16*$AE$9+$BE$16-($BC$16*AJ$6*AJ$6+$BD$16*AJ$6+$BE$16)</f>
        <v>0</v>
      </c>
      <c r="AK9" s="1"/>
      <c r="AL9" s="10">
        <f>AL8+10</f>
        <v>2070</v>
      </c>
      <c r="AM9" s="27">
        <v>2</v>
      </c>
      <c r="AN9" s="6">
        <f t="shared" si="11"/>
        <v>0.19407029256069144</v>
      </c>
      <c r="AO9" s="6">
        <f t="shared" si="6"/>
        <v>0.19614397357297186</v>
      </c>
      <c r="AP9" s="6">
        <f t="shared" si="7"/>
        <v>0.1982176545852524</v>
      </c>
      <c r="AQ9" s="6">
        <f t="shared" si="8"/>
        <v>0.2002913355975327</v>
      </c>
      <c r="AR9" s="6">
        <f>$BC$16*$AE$9*$AE$9+$BD$16*$AE$9+$BE$16-($BC$16*AR$6*AR$6+$BD$16*AR$6+$BE$16)</f>
        <v>0</v>
      </c>
      <c r="AV9" s="3">
        <f t="shared" ref="AV9:AV22" si="14">AV8+5</f>
        <v>2035</v>
      </c>
      <c r="AW9" s="4">
        <v>-3.482008223743107E-2</v>
      </c>
      <c r="AX9" s="4">
        <v>0.61906874516351806</v>
      </c>
      <c r="AY9" s="4">
        <v>5.8962583642430122E-4</v>
      </c>
      <c r="AZ9" s="30"/>
      <c r="BB9" s="3">
        <f t="shared" ref="BB9:BB22" si="15">BB8+5</f>
        <v>2035</v>
      </c>
      <c r="BC9" s="4">
        <v>0.50530879807365658</v>
      </c>
      <c r="BD9" s="4">
        <v>0.68780082671798848</v>
      </c>
      <c r="BE9" s="4">
        <v>0.73257075373607083</v>
      </c>
    </row>
    <row r="10" spans="1:57" x14ac:dyDescent="0.25">
      <c r="C10" s="20" t="s">
        <v>18</v>
      </c>
      <c r="D10" s="6">
        <f>D9-D5+0.02</f>
        <v>-0.3946520126615034</v>
      </c>
      <c r="E10" s="6">
        <f>E9-$D$5 +0.02</f>
        <v>-0.31105448972317817</v>
      </c>
      <c r="F10" s="6">
        <f>F9-$D$5 +0.02</f>
        <v>-0.22985069366953684</v>
      </c>
      <c r="G10" s="6">
        <f t="shared" ref="G10:N10" si="16">G9-$D$5 +0.02</f>
        <v>-0.15104062450057978</v>
      </c>
      <c r="H10" s="6">
        <f t="shared" si="16"/>
        <v>-7.4624282216306362E-2</v>
      </c>
      <c r="I10" s="6">
        <f t="shared" si="16"/>
        <v>-6.0166681671704539E-4</v>
      </c>
      <c r="J10" s="6">
        <f t="shared" si="16"/>
        <v>7.1027221698189077E-2</v>
      </c>
      <c r="K10" s="6">
        <f t="shared" si="16"/>
        <v>0.14026238332841021</v>
      </c>
      <c r="L10" s="6">
        <f t="shared" si="16"/>
        <v>0.20710381807394726</v>
      </c>
      <c r="M10" s="6">
        <f t="shared" si="16"/>
        <v>0.27155152593480159</v>
      </c>
      <c r="N10" s="6">
        <f t="shared" si="16"/>
        <v>0.33360550691097135</v>
      </c>
      <c r="P10" s="10">
        <v>2070</v>
      </c>
      <c r="Q10" s="27">
        <f t="shared" si="4"/>
        <v>2</v>
      </c>
      <c r="R10" s="16">
        <f t="shared" si="4"/>
        <v>3.6195000563658604</v>
      </c>
      <c r="S10" s="6">
        <f t="shared" ref="S10:AB10" si="17">0.01/S19</f>
        <v>0.1967025519835458</v>
      </c>
      <c r="T10" s="6">
        <f t="shared" si="17"/>
        <v>0.19816802617424328</v>
      </c>
      <c r="U10" s="6">
        <f t="shared" si="17"/>
        <v>0.19965550043406663</v>
      </c>
      <c r="V10" s="6">
        <f t="shared" si="17"/>
        <v>0.20116547391561929</v>
      </c>
      <c r="W10" s="6">
        <f t="shared" si="17"/>
        <v>0.20269846098672875</v>
      </c>
      <c r="X10" s="6">
        <f t="shared" si="17"/>
        <v>0.20425499181464141</v>
      </c>
      <c r="Y10" s="6">
        <f t="shared" si="17"/>
        <v>0.20583561297734065</v>
      </c>
      <c r="Z10" s="6">
        <f t="shared" si="17"/>
        <v>0.20744088810345282</v>
      </c>
      <c r="AA10" s="6">
        <f t="shared" si="17"/>
        <v>0.2090713985423801</v>
      </c>
      <c r="AB10" s="6">
        <f t="shared" si="17"/>
        <v>0.21072774406622022</v>
      </c>
      <c r="AD10" s="10">
        <f>AD9+10</f>
        <v>2080</v>
      </c>
      <c r="AE10" s="27">
        <v>2</v>
      </c>
      <c r="AF10" s="6">
        <f>$BC$18*$AE$10*$AE$10+$BD$18*$AE$10+$BE$18-($BC$18*AF$6*AF$6+$BD$16*AF$6+$BE$18)</f>
        <v>1.8506932983244955</v>
      </c>
      <c r="AG10" s="6">
        <f>$BC$18*$AE$10*$AE$10+$BD$18*$AE$10+$BE$18-($BC$18*AG$6*AG$6+$BD$16*AG$6+$BE$18)</f>
        <v>1.3918428017530164</v>
      </c>
      <c r="AH10" s="6">
        <f>$BC$18*$AE$10*$AE$10+$BD$18*$AE$10+$BE$18-($BC$18*AH$6*AH$6+$BD$16*AH$6+$BE$18)</f>
        <v>0.92501781728416876</v>
      </c>
      <c r="AI10" s="6">
        <f>$BC$18*$AE$10*$AE$10+$BD$18*$AE$10+$BE$18-($BC$18*AI$6*AI$6+$BD$16*AI$6+$BE$18)</f>
        <v>0.45021834491794976</v>
      </c>
      <c r="AJ10" s="6">
        <v>0</v>
      </c>
      <c r="AK10" s="1"/>
      <c r="AL10" s="10">
        <f>AL9+10</f>
        <v>2080</v>
      </c>
      <c r="AM10" s="27">
        <v>2</v>
      </c>
      <c r="AN10" s="6">
        <f t="shared" si="11"/>
        <v>0.18506932983244956</v>
      </c>
      <c r="AO10" s="6">
        <f t="shared" si="6"/>
        <v>0.18557904023373553</v>
      </c>
      <c r="AP10" s="6">
        <f t="shared" si="7"/>
        <v>0.18500356345683375</v>
      </c>
      <c r="AQ10" s="6">
        <f t="shared" si="8"/>
        <v>0.18008733796717991</v>
      </c>
      <c r="AR10" s="6">
        <v>0</v>
      </c>
      <c r="AV10" s="3">
        <f t="shared" si="14"/>
        <v>2040</v>
      </c>
      <c r="AW10" s="4">
        <v>-2.9921586058549228E-2</v>
      </c>
      <c r="AX10" s="4">
        <v>0.60591887947313783</v>
      </c>
      <c r="AY10" s="4">
        <v>1.9709980270049166E-2</v>
      </c>
      <c r="AZ10" s="30"/>
      <c r="BB10" s="3">
        <f t="shared" si="15"/>
        <v>2040</v>
      </c>
      <c r="BC10" s="4">
        <v>0.42027565630511693</v>
      </c>
      <c r="BD10" s="4">
        <v>0.89885827965054288</v>
      </c>
      <c r="BE10" s="4">
        <v>0.5615769230540355</v>
      </c>
    </row>
    <row r="11" spans="1:57" x14ac:dyDescent="0.25">
      <c r="C11" s="21" t="s">
        <v>30</v>
      </c>
      <c r="D11" s="22"/>
      <c r="E11" s="23">
        <f>(E10-D10)/2</f>
        <v>4.1798761469162615E-2</v>
      </c>
      <c r="F11" s="23">
        <f t="shared" ref="F11:N11" si="18">(F10-E10)/2</f>
        <v>4.0601898026820668E-2</v>
      </c>
      <c r="G11" s="23">
        <f t="shared" si="18"/>
        <v>3.9405034584478527E-2</v>
      </c>
      <c r="H11" s="23">
        <f t="shared" si="18"/>
        <v>3.8208171142136711E-2</v>
      </c>
      <c r="I11" s="23">
        <f t="shared" si="18"/>
        <v>3.701130769979466E-2</v>
      </c>
      <c r="J11" s="23">
        <f t="shared" si="18"/>
        <v>3.581444425745306E-2</v>
      </c>
      <c r="K11" s="23">
        <f t="shared" si="18"/>
        <v>3.4617580815110564E-2</v>
      </c>
      <c r="L11" s="23">
        <f t="shared" si="18"/>
        <v>3.3420717372768527E-2</v>
      </c>
      <c r="M11" s="23">
        <f t="shared" si="18"/>
        <v>3.2223853930427163E-2</v>
      </c>
      <c r="N11" s="23">
        <f t="shared" si="18"/>
        <v>3.1026990488084882E-2</v>
      </c>
      <c r="P11" s="10">
        <v>2050</v>
      </c>
      <c r="Q11" s="27">
        <f t="shared" si="4"/>
        <v>2.5</v>
      </c>
      <c r="R11" s="16">
        <f t="shared" si="4"/>
        <v>5.1507846835682489</v>
      </c>
      <c r="S11" s="6">
        <f t="shared" ref="S11:AB11" si="19">0.01/S20</f>
        <v>0.25210579881171941</v>
      </c>
      <c r="T11" s="6">
        <f t="shared" si="19"/>
        <v>0.25851365104433066</v>
      </c>
      <c r="U11" s="6">
        <f t="shared" si="19"/>
        <v>0.26525573944624237</v>
      </c>
      <c r="V11" s="6">
        <f t="shared" si="19"/>
        <v>0.27235891514126609</v>
      </c>
      <c r="W11" s="6">
        <f t="shared" si="19"/>
        <v>0.27985298453280699</v>
      </c>
      <c r="X11" s="6">
        <f t="shared" si="19"/>
        <v>0.28777112738631133</v>
      </c>
      <c r="Y11" s="6">
        <f t="shared" si="19"/>
        <v>0.29615038795361687</v>
      </c>
      <c r="Z11" s="6">
        <f t="shared" si="19"/>
        <v>0.30503225447330173</v>
      </c>
      <c r="AA11" s="6">
        <f t="shared" si="19"/>
        <v>0.3144633461742149</v>
      </c>
      <c r="AB11" s="6">
        <f t="shared" si="19"/>
        <v>0.32449623179120862</v>
      </c>
      <c r="AD11" s="42"/>
      <c r="AE11" s="42"/>
      <c r="AF11" s="44" t="s">
        <v>36</v>
      </c>
      <c r="AG11" s="45"/>
      <c r="AH11" s="45"/>
      <c r="AI11" s="45"/>
      <c r="AJ11" s="46"/>
      <c r="AK11" s="32"/>
      <c r="AL11" s="42"/>
      <c r="AM11" s="42"/>
      <c r="AN11" s="44" t="s">
        <v>48</v>
      </c>
      <c r="AO11" s="45"/>
      <c r="AP11" s="45"/>
      <c r="AQ11" s="45"/>
      <c r="AR11" s="46"/>
      <c r="AV11" s="3">
        <f t="shared" si="14"/>
        <v>2045</v>
      </c>
      <c r="AW11" s="4">
        <v>-2.5457468106246463E-2</v>
      </c>
      <c r="AX11" s="4">
        <v>0.59441450919026528</v>
      </c>
      <c r="AY11" s="4">
        <v>3.6969193232608055E-2</v>
      </c>
      <c r="AZ11" s="30"/>
      <c r="BB11" s="3">
        <f t="shared" si="15"/>
        <v>2045</v>
      </c>
      <c r="BC11" s="4">
        <v>0.34359949769820242</v>
      </c>
      <c r="BD11" s="4">
        <v>1.0869138169224479</v>
      </c>
      <c r="BE11" s="4">
        <v>0.40857662416160068</v>
      </c>
    </row>
    <row r="12" spans="1:57" x14ac:dyDescent="0.25">
      <c r="P12" s="40"/>
      <c r="Q12" s="40"/>
      <c r="R12" s="40"/>
      <c r="S12" s="41" t="s">
        <v>49</v>
      </c>
      <c r="T12" s="41"/>
      <c r="U12" s="41"/>
      <c r="V12" s="41"/>
      <c r="W12" s="41"/>
      <c r="X12" s="41"/>
      <c r="Y12" s="41"/>
      <c r="Z12" s="41"/>
      <c r="AA12" s="41"/>
      <c r="AB12" s="41"/>
      <c r="AV12" s="3">
        <f t="shared" si="14"/>
        <v>2050</v>
      </c>
      <c r="AW12" s="4">
        <v>-2.4580243470557015E-2</v>
      </c>
      <c r="AX12" s="4">
        <v>0.60562950986029485</v>
      </c>
      <c r="AY12" s="4">
        <v>1.9953470967058407E-2</v>
      </c>
      <c r="AZ12" s="30"/>
      <c r="BB12" s="3">
        <f t="shared" si="15"/>
        <v>2050</v>
      </c>
      <c r="BC12" s="4">
        <v>0.32968236006185947</v>
      </c>
      <c r="BD12" s="4">
        <v>1.0599293918436832</v>
      </c>
      <c r="BE12" s="4">
        <v>0.44044645357241974</v>
      </c>
    </row>
    <row r="13" spans="1:57" x14ac:dyDescent="0.25">
      <c r="AV13" s="3">
        <f t="shared" si="14"/>
        <v>2055</v>
      </c>
      <c r="AW13" s="4">
        <v>-1.710150491225813E-2</v>
      </c>
      <c r="AX13" s="4">
        <v>0.57257595506801462</v>
      </c>
      <c r="AY13" s="4">
        <v>6.6362844856843239E-2</v>
      </c>
      <c r="AZ13" s="30"/>
      <c r="BB13" s="3">
        <f t="shared" si="15"/>
        <v>2055</v>
      </c>
      <c r="BC13" s="4">
        <v>0.19417730291370217</v>
      </c>
      <c r="BD13" s="4">
        <v>1.4629560676042594</v>
      </c>
      <c r="BE13" s="4">
        <v>0.10867464043265185</v>
      </c>
    </row>
    <row r="14" spans="1:57" x14ac:dyDescent="0.25">
      <c r="C14" s="14" t="s">
        <v>20</v>
      </c>
      <c r="D14" s="15">
        <v>2</v>
      </c>
      <c r="E14" s="50" t="s">
        <v>21</v>
      </c>
      <c r="F14" s="53"/>
      <c r="G14" s="53"/>
      <c r="H14" s="54"/>
      <c r="I14" s="16">
        <f>BC12*D14*D14 +BD12*D14 +BE12</f>
        <v>3.879034677507224</v>
      </c>
      <c r="J14" s="17"/>
      <c r="K14" s="17"/>
      <c r="L14" s="17"/>
      <c r="M14" s="17"/>
      <c r="N14" s="17"/>
      <c r="P14" s="40"/>
      <c r="Q14" s="40"/>
      <c r="R14" s="40"/>
      <c r="S14" s="41" t="s">
        <v>31</v>
      </c>
      <c r="T14" s="41"/>
      <c r="U14" s="41"/>
      <c r="V14" s="41"/>
      <c r="W14" s="41"/>
      <c r="X14" s="41"/>
      <c r="Y14" s="41"/>
      <c r="Z14" s="41"/>
      <c r="AA14" s="41"/>
      <c r="AB14" s="41"/>
      <c r="AD14" s="42"/>
      <c r="AE14" s="42"/>
      <c r="AF14" s="43" t="s">
        <v>37</v>
      </c>
      <c r="AG14" s="43"/>
      <c r="AH14" s="43"/>
      <c r="AI14" s="43"/>
      <c r="AJ14" s="43"/>
      <c r="AK14" s="32"/>
      <c r="AL14" s="42"/>
      <c r="AM14" s="42"/>
      <c r="AN14" s="43" t="s">
        <v>37</v>
      </c>
      <c r="AO14" s="43"/>
      <c r="AP14" s="43"/>
      <c r="AQ14" s="43"/>
      <c r="AR14" s="43"/>
      <c r="AV14" s="3">
        <f t="shared" si="14"/>
        <v>2060</v>
      </c>
      <c r="AW14" s="4">
        <v>-1.1383780856113924E-2</v>
      </c>
      <c r="AX14" s="4">
        <v>0.54715536802655895</v>
      </c>
      <c r="AY14" s="4">
        <v>0.11607425529424067</v>
      </c>
      <c r="AZ14" s="30"/>
      <c r="BB14" s="3">
        <f t="shared" si="15"/>
        <v>2060</v>
      </c>
      <c r="BC14" s="4">
        <v>0.11350626848543226</v>
      </c>
      <c r="BD14" s="4">
        <v>1.6947828773408229</v>
      </c>
      <c r="BE14" s="4">
        <v>-0.10877629532698352</v>
      </c>
    </row>
    <row r="15" spans="1:57" ht="15" customHeight="1" x14ac:dyDescent="0.25">
      <c r="C15" s="18"/>
      <c r="D15" s="41" t="s">
        <v>29</v>
      </c>
      <c r="E15" s="55"/>
      <c r="F15" s="55"/>
      <c r="G15" s="55"/>
      <c r="H15" s="55"/>
      <c r="I15" s="55"/>
      <c r="J15" s="55"/>
      <c r="K15" s="55"/>
      <c r="L15" s="55"/>
      <c r="M15" s="55"/>
      <c r="N15" s="55"/>
      <c r="P15" s="25" t="s">
        <v>1</v>
      </c>
      <c r="Q15" s="26" t="s">
        <v>35</v>
      </c>
      <c r="R15" s="28" t="s">
        <v>11</v>
      </c>
      <c r="S15" s="19">
        <v>-0.8</v>
      </c>
      <c r="T15" s="19">
        <v>-0.60000000000000009</v>
      </c>
      <c r="U15" s="19">
        <v>-0.40000000000000008</v>
      </c>
      <c r="V15" s="19">
        <v>-0.20000000000000007</v>
      </c>
      <c r="W15" s="19">
        <v>0</v>
      </c>
      <c r="X15" s="19">
        <v>0.2</v>
      </c>
      <c r="Y15" s="19">
        <v>0.4</v>
      </c>
      <c r="Z15" s="19">
        <v>0.60000000000000009</v>
      </c>
      <c r="AA15" s="19">
        <v>0.8</v>
      </c>
      <c r="AB15" s="19">
        <v>1</v>
      </c>
      <c r="AD15" s="24" t="s">
        <v>1</v>
      </c>
      <c r="AE15" s="12" t="s">
        <v>35</v>
      </c>
      <c r="AF15" s="29">
        <v>1</v>
      </c>
      <c r="AG15" s="29">
        <f>AF15+0.25</f>
        <v>1.25</v>
      </c>
      <c r="AH15" s="29">
        <f t="shared" ref="AH15:AI15" si="20">AG15+0.25</f>
        <v>1.5</v>
      </c>
      <c r="AI15" s="29">
        <f t="shared" si="20"/>
        <v>1.75</v>
      </c>
      <c r="AJ15" s="29">
        <f>AI15+0.25</f>
        <v>2</v>
      </c>
      <c r="AK15" s="34"/>
      <c r="AL15" s="24" t="s">
        <v>1</v>
      </c>
      <c r="AM15" s="12" t="s">
        <v>35</v>
      </c>
      <c r="AN15" s="29">
        <v>1</v>
      </c>
      <c r="AO15" s="29">
        <f>AN15+0.25</f>
        <v>1.25</v>
      </c>
      <c r="AP15" s="29">
        <f t="shared" ref="AP15" si="21">AO15+0.25</f>
        <v>1.5</v>
      </c>
      <c r="AQ15" s="29">
        <f t="shared" ref="AQ15" si="22">AP15+0.25</f>
        <v>1.75</v>
      </c>
      <c r="AR15" s="29">
        <f>AQ15+0.25</f>
        <v>2</v>
      </c>
      <c r="AV15" s="3">
        <f t="shared" si="14"/>
        <v>2065</v>
      </c>
      <c r="AW15" s="4">
        <v>-9.7137629580129961E-3</v>
      </c>
      <c r="AX15" s="4">
        <v>0.54866991421805245</v>
      </c>
      <c r="AY15" s="4">
        <v>0.1164659796433164</v>
      </c>
      <c r="AZ15" s="30"/>
      <c r="BB15" s="3">
        <f t="shared" si="15"/>
        <v>2065</v>
      </c>
      <c r="BC15" s="4">
        <v>8.9955503136229117E-2</v>
      </c>
      <c r="BD15" s="4">
        <v>1.7230180302196967</v>
      </c>
      <c r="BE15" s="4">
        <v>-0.13234308394562166</v>
      </c>
    </row>
    <row r="16" spans="1:57" ht="15" customHeight="1" x14ac:dyDescent="0.25">
      <c r="C16" s="18" t="s">
        <v>15</v>
      </c>
      <c r="D16" s="19">
        <v>-1</v>
      </c>
      <c r="E16" s="19">
        <f>D16+0.2</f>
        <v>-0.8</v>
      </c>
      <c r="F16" s="19">
        <f t="shared" ref="F16:N16" si="23">E16+0.2</f>
        <v>-0.60000000000000009</v>
      </c>
      <c r="G16" s="19">
        <f t="shared" si="23"/>
        <v>-0.40000000000000008</v>
      </c>
      <c r="H16" s="19">
        <f t="shared" si="23"/>
        <v>-0.20000000000000007</v>
      </c>
      <c r="I16" s="19">
        <f t="shared" si="23"/>
        <v>0</v>
      </c>
      <c r="J16" s="19">
        <f t="shared" si="23"/>
        <v>0.2</v>
      </c>
      <c r="K16" s="19">
        <f t="shared" si="23"/>
        <v>0.4</v>
      </c>
      <c r="L16" s="19">
        <f t="shared" si="23"/>
        <v>0.60000000000000009</v>
      </c>
      <c r="M16" s="19">
        <f t="shared" si="23"/>
        <v>0.8</v>
      </c>
      <c r="N16" s="19">
        <f t="shared" si="23"/>
        <v>1</v>
      </c>
      <c r="P16" s="10">
        <v>2040</v>
      </c>
      <c r="Q16" s="27">
        <f>D5</f>
        <v>2</v>
      </c>
      <c r="R16" s="16">
        <f>I5</f>
        <v>4.0403961075755888</v>
      </c>
      <c r="S16" s="6">
        <f t="shared" ref="S16:AB16" si="24">E11</f>
        <v>4.1798761469162615E-2</v>
      </c>
      <c r="T16" s="6">
        <f t="shared" si="24"/>
        <v>4.0601898026820668E-2</v>
      </c>
      <c r="U16" s="6">
        <f t="shared" si="24"/>
        <v>3.9405034584478527E-2</v>
      </c>
      <c r="V16" s="6">
        <f t="shared" si="24"/>
        <v>3.8208171142136711E-2</v>
      </c>
      <c r="W16" s="6">
        <f t="shared" si="24"/>
        <v>3.701130769979466E-2</v>
      </c>
      <c r="X16" s="6">
        <f t="shared" si="24"/>
        <v>3.581444425745306E-2</v>
      </c>
      <c r="Y16" s="6">
        <f t="shared" si="24"/>
        <v>3.4617580815110564E-2</v>
      </c>
      <c r="Z16" s="6">
        <f t="shared" si="24"/>
        <v>3.3420717372768527E-2</v>
      </c>
      <c r="AA16" s="6">
        <f t="shared" si="24"/>
        <v>3.2223853930427163E-2</v>
      </c>
      <c r="AB16" s="6">
        <f t="shared" si="24"/>
        <v>3.1026990488084882E-2</v>
      </c>
      <c r="AD16" s="10">
        <v>2050</v>
      </c>
      <c r="AE16" s="27">
        <v>2.5</v>
      </c>
      <c r="AF16" s="6">
        <f>$BC$12*$AE$16*$AE$16+$BD$12*$AE$16+$BE$12-($BC$12*AF$15*AF$15+$BD$12*AF$15+$BE$12)</f>
        <v>3.3207264780902865</v>
      </c>
      <c r="AG16" s="6">
        <f>$BC$12*$AE$16*$AE$16+$BD$12*$AE$16+$BE$12-($BC$12*AG$15*AG$15+$BD$12*AG$15+$BE$12)</f>
        <v>2.8702978025945698</v>
      </c>
      <c r="AH16" s="6">
        <f>$BC$12*$AE$16*$AE$16+$BD$12*$AE$16+$BE$12-($BC$12*AH$15*AH$15+$BD$12*AH$15+$BE$12)</f>
        <v>2.3786588320911206</v>
      </c>
      <c r="AI16" s="6">
        <f>$BC$12*$AE$16*$AE$16+$BD$12*$AE$16+$BE$12-($BC$12*AI$15*AI$15+$BD$12*AI$15+$BE$12)</f>
        <v>1.845809566579939</v>
      </c>
      <c r="AJ16" s="6">
        <f>$BC$12*$AE$16*$AE$16+$BD$12*$AE$16+$BE$12-($BC$12*AJ$15*AJ$15+$BD$12*AJ$15+$BE$12)</f>
        <v>1.271750006061025</v>
      </c>
      <c r="AK16" s="1"/>
      <c r="AL16" s="10">
        <v>2050</v>
      </c>
      <c r="AM16" s="27">
        <v>2.5</v>
      </c>
      <c r="AN16" s="6">
        <f t="shared" ref="AN16:AN19" si="25">AF16/($AM16-AN$6)/10</f>
        <v>0.2213817652060191</v>
      </c>
      <c r="AO16" s="6">
        <f t="shared" ref="AO16:AO19" si="26">AG16/($AM16-AO$6)/10</f>
        <v>0.22962382420756558</v>
      </c>
      <c r="AP16" s="6">
        <f t="shared" ref="AP16:AP19" si="27">AH16/($AM16-AP$6)/10</f>
        <v>0.23786588320911206</v>
      </c>
      <c r="AQ16" s="6">
        <f t="shared" ref="AQ16:AQ19" si="28">AI16/($AM16-AQ$6)/10</f>
        <v>0.24610794221065854</v>
      </c>
      <c r="AR16" s="6">
        <f t="shared" ref="AR16:AR19" si="29">AJ16/($AM16-AR$6)/10</f>
        <v>0.25435000121220497</v>
      </c>
      <c r="AV16" s="3">
        <f t="shared" si="14"/>
        <v>2070</v>
      </c>
      <c r="AW16" s="4">
        <v>-9.3988475381409763E-3</v>
      </c>
      <c r="AX16" s="4">
        <v>0.55950214582396274</v>
      </c>
      <c r="AY16" s="4">
        <v>9.9095401683204659E-2</v>
      </c>
      <c r="AZ16" s="30"/>
      <c r="BB16" s="3">
        <f t="shared" si="15"/>
        <v>2070</v>
      </c>
      <c r="BC16" s="4">
        <v>8.2947240491217725E-2</v>
      </c>
      <c r="BD16" s="4">
        <v>1.6918612041332615</v>
      </c>
      <c r="BE16" s="4">
        <v>-9.6011313865533243E-2</v>
      </c>
    </row>
    <row r="17" spans="3:57" x14ac:dyDescent="0.25">
      <c r="C17" s="20" t="s">
        <v>16</v>
      </c>
      <c r="D17" s="6">
        <f>$I$17+D16</f>
        <v>2.879034677507224</v>
      </c>
      <c r="E17" s="6">
        <f>$I$17+E16</f>
        <v>3.0790346775072237</v>
      </c>
      <c r="F17" s="6">
        <f>$I$17+F16</f>
        <v>3.2790346775072239</v>
      </c>
      <c r="G17" s="6">
        <f>$I$17+G16</f>
        <v>3.4790346775072241</v>
      </c>
      <c r="H17" s="6">
        <f>$I$17+H16</f>
        <v>3.6790346775072238</v>
      </c>
      <c r="I17" s="6">
        <f>I14</f>
        <v>3.879034677507224</v>
      </c>
      <c r="J17" s="6">
        <f>$I$17+J16</f>
        <v>4.0790346775072237</v>
      </c>
      <c r="K17" s="6">
        <f>$I$17+K16</f>
        <v>4.2790346775072239</v>
      </c>
      <c r="L17" s="6">
        <f>$I$17+L16</f>
        <v>4.4790346775072241</v>
      </c>
      <c r="M17" s="6">
        <f>$I$17+M16</f>
        <v>4.6790346775072242</v>
      </c>
      <c r="N17" s="6">
        <f>$I$17+N16</f>
        <v>4.8790346775072244</v>
      </c>
      <c r="P17" s="10">
        <v>2050</v>
      </c>
      <c r="Q17" s="27">
        <f>Q16</f>
        <v>2</v>
      </c>
      <c r="R17" s="16">
        <f>I14</f>
        <v>3.879034677507224</v>
      </c>
      <c r="S17" s="6">
        <f t="shared" ref="S17:AB17" si="30">E20</f>
        <v>4.5917871449957515E-2</v>
      </c>
      <c r="T17" s="6">
        <f t="shared" si="30"/>
        <v>4.4934661711135249E-2</v>
      </c>
      <c r="U17" s="6">
        <f t="shared" si="30"/>
        <v>4.3951451972312983E-2</v>
      </c>
      <c r="V17" s="6">
        <f t="shared" si="30"/>
        <v>4.2968242233490495E-2</v>
      </c>
      <c r="W17" s="6">
        <f t="shared" si="30"/>
        <v>4.1985032494668673E-2</v>
      </c>
      <c r="X17" s="6">
        <f t="shared" si="30"/>
        <v>4.1001822755845962E-2</v>
      </c>
      <c r="Y17" s="6">
        <f t="shared" si="30"/>
        <v>4.0018613017023918E-2</v>
      </c>
      <c r="Z17" s="6">
        <f t="shared" si="30"/>
        <v>3.903540327820143E-2</v>
      </c>
      <c r="AA17" s="6">
        <f t="shared" si="30"/>
        <v>3.8052193539379386E-2</v>
      </c>
      <c r="AB17" s="6">
        <f t="shared" si="30"/>
        <v>3.7068983800556898E-2</v>
      </c>
      <c r="AD17" s="10">
        <f>AD16+10</f>
        <v>2060</v>
      </c>
      <c r="AE17" s="27">
        <v>2.5</v>
      </c>
      <c r="AF17" s="6">
        <f>$BC$14*$AE$17*$AE$17+$BD$14*$AE$17+$BE$14-($BC$14*AF$15*AF$15+$BD$14*AF$15+$BE$14)</f>
        <v>3.1380822255597547</v>
      </c>
      <c r="AG17" s="6">
        <f>$BC$14*$AE$17*$AE$17+$BD$14*$AE$17+$BE$14-($BC$14*AG$15*AG$15+$BD$14*AG$15+$BE$14)</f>
        <v>2.6505392302014932</v>
      </c>
      <c r="AH17" s="6">
        <f>$BC$14*$AE$17*$AE$17+$BD$14*$AE$17+$BE$14-($BC$14*AH$15*AH$15+$BD$14*AH$15+$BE$14)</f>
        <v>2.1488079512825529</v>
      </c>
      <c r="AI17" s="6">
        <f>$BC$14*$AE$17*$AE$17+$BD$14*$AE$17+$BE$14-($BC$14*AI$15*AI$15+$BD$14*AI$15+$BE$14)</f>
        <v>1.6328883888029329</v>
      </c>
      <c r="AJ17" s="6">
        <f>$BC$14*$AE$17*$AE$17+$BD$14*$AE$17+$BE$14-($BC$14*AJ$15*AJ$15+$BD$14*AJ$15+$BE$14)</f>
        <v>1.1027805427626349</v>
      </c>
      <c r="AK17" s="1"/>
      <c r="AL17" s="10">
        <f>AL16+10</f>
        <v>2060</v>
      </c>
      <c r="AM17" s="27">
        <v>2.5</v>
      </c>
      <c r="AN17" s="6">
        <f t="shared" si="25"/>
        <v>0.20920548170398362</v>
      </c>
      <c r="AO17" s="6">
        <f t="shared" si="26"/>
        <v>0.21204313841611944</v>
      </c>
      <c r="AP17" s="6">
        <f t="shared" si="27"/>
        <v>0.21488079512825528</v>
      </c>
      <c r="AQ17" s="6">
        <f t="shared" si="28"/>
        <v>0.21771845184039104</v>
      </c>
      <c r="AR17" s="6">
        <f t="shared" si="29"/>
        <v>0.220556108552527</v>
      </c>
      <c r="AT17" s="1">
        <f>AVERAGE(AN16:AR19)</f>
        <v>0.21127390310174307</v>
      </c>
      <c r="AV17" s="3">
        <f t="shared" si="14"/>
        <v>2075</v>
      </c>
      <c r="AW17" s="4">
        <v>-9.0715922452331999E-3</v>
      </c>
      <c r="AX17" s="4">
        <v>0.56885770271102376</v>
      </c>
      <c r="AY17" s="4">
        <v>9.2874431616371683E-2</v>
      </c>
      <c r="AZ17" s="30"/>
      <c r="BB17" s="3">
        <f t="shared" si="15"/>
        <v>2075</v>
      </c>
      <c r="BC17" s="4">
        <v>7.6659562774234441E-2</v>
      </c>
      <c r="BD17" s="4">
        <v>1.6660417781235164</v>
      </c>
      <c r="BE17" s="4">
        <v>-8.2991943655307876E-2</v>
      </c>
    </row>
    <row r="18" spans="3:57" x14ac:dyDescent="0.25">
      <c r="C18" s="20" t="s">
        <v>17</v>
      </c>
      <c r="D18" s="6">
        <f t="shared" ref="D18:N18" si="31">$AW$12*D17*D17  +$AX$12*D17 + $AY$12</f>
        <v>1.5598401097138677</v>
      </c>
      <c r="E18" s="6">
        <f t="shared" si="31"/>
        <v>1.6516758526137827</v>
      </c>
      <c r="F18" s="6">
        <f t="shared" si="31"/>
        <v>1.7415451760360532</v>
      </c>
      <c r="G18" s="6">
        <f t="shared" si="31"/>
        <v>1.8294480799806792</v>
      </c>
      <c r="H18" s="6">
        <f t="shared" si="31"/>
        <v>1.9153845644476601</v>
      </c>
      <c r="I18" s="6">
        <f t="shared" si="31"/>
        <v>1.9993546294369975</v>
      </c>
      <c r="J18" s="6">
        <f t="shared" si="31"/>
        <v>2.0813582749486894</v>
      </c>
      <c r="K18" s="6">
        <f t="shared" si="31"/>
        <v>2.1613955009827372</v>
      </c>
      <c r="L18" s="6">
        <f t="shared" si="31"/>
        <v>2.2394663075391401</v>
      </c>
      <c r="M18" s="6">
        <f t="shared" si="31"/>
        <v>2.3155706946178989</v>
      </c>
      <c r="N18" s="6">
        <f t="shared" si="31"/>
        <v>2.3897086622190127</v>
      </c>
      <c r="P18" s="10">
        <v>2060</v>
      </c>
      <c r="Q18" s="27">
        <f>Q17</f>
        <v>2</v>
      </c>
      <c r="R18" s="16">
        <f>I23</f>
        <v>3.7348145332963911</v>
      </c>
      <c r="S18" s="6">
        <f t="shared" ref="S18:AB18" si="32">E29</f>
        <v>4.8261355319701327E-2</v>
      </c>
      <c r="T18" s="6">
        <f t="shared" si="32"/>
        <v>4.7806004085456544E-2</v>
      </c>
      <c r="U18" s="6">
        <f t="shared" si="32"/>
        <v>4.7350652851212316E-2</v>
      </c>
      <c r="V18" s="6">
        <f t="shared" si="32"/>
        <v>4.6895301616967533E-2</v>
      </c>
      <c r="W18" s="6">
        <f t="shared" si="32"/>
        <v>4.6439950382723083E-2</v>
      </c>
      <c r="X18" s="6">
        <f t="shared" si="32"/>
        <v>4.5984599148478633E-2</v>
      </c>
      <c r="Y18" s="6">
        <f t="shared" si="32"/>
        <v>4.5529247914233961E-2</v>
      </c>
      <c r="Z18" s="6">
        <f t="shared" si="32"/>
        <v>4.5073896679989511E-2</v>
      </c>
      <c r="AA18" s="6">
        <f t="shared" si="32"/>
        <v>4.4618545445744617E-2</v>
      </c>
      <c r="AB18" s="6">
        <f t="shared" si="32"/>
        <v>4.4163194211500389E-2</v>
      </c>
      <c r="AD18" s="10">
        <f>AD17+10</f>
        <v>2070</v>
      </c>
      <c r="AE18" s="27">
        <v>2.5</v>
      </c>
      <c r="AF18" s="6">
        <f>$BC$16*$AE$18*$AE$18+$BD$16*$AE$18+$BE$16-($BC$16*AF$15*AF$15+$BD$16*AF$15+$BE$16)</f>
        <v>2.9732648187787847</v>
      </c>
      <c r="AG18" s="6">
        <f>$BC$16*$AE$18*$AE$18+$BD$16*$AE$18+$BE$16-($BC$16*AG$15*AG$15+$BD$16*AG$15+$BE$16)</f>
        <v>2.5036416949691596</v>
      </c>
      <c r="AH18" s="6">
        <f>$BC$16*$AE$18*$AE$18+$BD$16*$AE$18+$BE$16-($BC$16*AH$15*AH$15+$BD$16*AH$15+$BE$16)</f>
        <v>2.0236501660981325</v>
      </c>
      <c r="AI18" s="6">
        <f>$BC$16*$AE$18*$AE$18+$BD$16*$AE$18+$BE$16-($BC$16*AI$15*AI$15+$BD$16*AI$15+$BE$16)</f>
        <v>1.5332902321657023</v>
      </c>
      <c r="AJ18" s="6">
        <f>$BC$16*$AE$18*$AE$18+$BD$16*$AE$18+$BE$16-($BC$16*AJ$15*AJ$15+$BD$16*AJ$15+$BE$16)</f>
        <v>1.0325618931718705</v>
      </c>
      <c r="AK18" s="1"/>
      <c r="AL18" s="10">
        <f>AL17+10</f>
        <v>2070</v>
      </c>
      <c r="AM18" s="27">
        <v>2.5</v>
      </c>
      <c r="AN18" s="6">
        <f t="shared" si="25"/>
        <v>0.19821765458525231</v>
      </c>
      <c r="AO18" s="6">
        <f t="shared" si="26"/>
        <v>0.20029133559753279</v>
      </c>
      <c r="AP18" s="6">
        <f t="shared" si="27"/>
        <v>0.20236501660981326</v>
      </c>
      <c r="AQ18" s="6">
        <f t="shared" si="28"/>
        <v>0.20443869762209363</v>
      </c>
      <c r="AR18" s="6">
        <f t="shared" si="29"/>
        <v>0.20651237863437411</v>
      </c>
      <c r="AV18" s="3">
        <f t="shared" si="14"/>
        <v>2080</v>
      </c>
      <c r="AW18" s="4">
        <v>-7.8536175672251143E-3</v>
      </c>
      <c r="AX18" s="4">
        <v>0.57080107214100873</v>
      </c>
      <c r="AY18" s="4">
        <v>7.7538367689269277E-2</v>
      </c>
      <c r="AZ18" s="30"/>
      <c r="BB18" s="3">
        <f t="shared" si="15"/>
        <v>2080</v>
      </c>
      <c r="BC18" s="4">
        <v>6.3795903178957156E-2</v>
      </c>
      <c r="BD18" s="4">
        <v>1.6755833964604427</v>
      </c>
      <c r="BE18" s="4">
        <v>-6.4232459536234243E-2</v>
      </c>
    </row>
    <row r="19" spans="3:57" x14ac:dyDescent="0.25">
      <c r="C19" s="20" t="s">
        <v>18</v>
      </c>
      <c r="D19" s="6">
        <f>D18-$D$14</f>
        <v>-0.44015989028613234</v>
      </c>
      <c r="E19" s="6">
        <f t="shared" ref="E19:N19" si="33">E18-$D$14</f>
        <v>-0.34832414738621731</v>
      </c>
      <c r="F19" s="6">
        <f t="shared" si="33"/>
        <v>-0.25845482396394681</v>
      </c>
      <c r="G19" s="6">
        <f t="shared" si="33"/>
        <v>-0.17055192001932085</v>
      </c>
      <c r="H19" s="6">
        <f t="shared" si="33"/>
        <v>-8.4615435552339857E-2</v>
      </c>
      <c r="I19" s="6">
        <f t="shared" si="33"/>
        <v>-6.4537056300251194E-4</v>
      </c>
      <c r="J19" s="6">
        <f t="shared" si="33"/>
        <v>8.1358274948689413E-2</v>
      </c>
      <c r="K19" s="6">
        <f t="shared" si="33"/>
        <v>0.16139550098273725</v>
      </c>
      <c r="L19" s="6">
        <f t="shared" si="33"/>
        <v>0.23946630753914011</v>
      </c>
      <c r="M19" s="6">
        <f t="shared" si="33"/>
        <v>0.31557069461789888</v>
      </c>
      <c r="N19" s="6">
        <f t="shared" si="33"/>
        <v>0.38970866221901268</v>
      </c>
      <c r="P19" s="10">
        <v>2070</v>
      </c>
      <c r="Q19" s="27">
        <f>Q18</f>
        <v>2</v>
      </c>
      <c r="R19" s="16">
        <f>I32</f>
        <v>3.6195000563658604</v>
      </c>
      <c r="S19" s="6">
        <f t="shared" ref="S19:AB19" si="34">E38</f>
        <v>5.0838181300446483E-2</v>
      </c>
      <c r="T19" s="6">
        <f t="shared" si="34"/>
        <v>5.0462227398921033E-2</v>
      </c>
      <c r="U19" s="6">
        <f t="shared" si="34"/>
        <v>5.0086273497395362E-2</v>
      </c>
      <c r="V19" s="6">
        <f t="shared" si="34"/>
        <v>4.9710319595869579E-2</v>
      </c>
      <c r="W19" s="6">
        <f t="shared" si="34"/>
        <v>4.9334365694344018E-2</v>
      </c>
      <c r="X19" s="6">
        <f t="shared" si="34"/>
        <v>4.8958411792818568E-2</v>
      </c>
      <c r="Y19" s="6">
        <f t="shared" si="34"/>
        <v>4.8582457891292341E-2</v>
      </c>
      <c r="Z19" s="6">
        <f t="shared" si="34"/>
        <v>4.8206503989767446E-2</v>
      </c>
      <c r="AA19" s="6">
        <f t="shared" si="34"/>
        <v>4.7830550088241441E-2</v>
      </c>
      <c r="AB19" s="6">
        <f t="shared" si="34"/>
        <v>4.7454596186715436E-2</v>
      </c>
      <c r="AD19" s="10">
        <f>AD18+10</f>
        <v>2080</v>
      </c>
      <c r="AE19" s="27">
        <v>2.5</v>
      </c>
      <c r="AF19" s="6">
        <f>$BC$18*$AE$19*$AE$19+$BD$18*$AE$19+$BE$18-($BC$18*AF$15*AF$15+$BD$16*AF$15+$BE$18)</f>
        <v>2.8320257787073704</v>
      </c>
      <c r="AG19" s="6">
        <f>$BC$18*$AE$19*$AE$19+$BD$18*$AE$19+$BE$18-($BC$18*AG$15*AG$15+$BD$16*AG$15+$BE$18)</f>
        <v>2.3731752821358914</v>
      </c>
      <c r="AH19" s="6">
        <f>$BC$18*$AE$19*$AE$19+$BD$18*$AE$19+$BE$18-($BC$18*AH$15*AH$15+$BD$16*AH$15+$BE$18)</f>
        <v>1.9063502976670437</v>
      </c>
      <c r="AI19" s="6">
        <f>$BC$18*$AE$19*$AE$19+$BD$18*$AE$19+$BE$18-($BC$18*AI$15*AI$15+$BD$16*AI$15+$BE$18)</f>
        <v>1.4315508253008247</v>
      </c>
      <c r="AJ19" s="6">
        <f>$BC$18*$AE$19*$AE$19+$BD$18*$AE$19+$BE$18-($BC$18*AJ$15*AJ$15+$BD$16*AJ$15+$BE$18)</f>
        <v>0.9487768650372379</v>
      </c>
      <c r="AK19" s="1"/>
      <c r="AL19" s="10">
        <f>AL18+10</f>
        <v>2080</v>
      </c>
      <c r="AM19" s="27">
        <v>2.5</v>
      </c>
      <c r="AN19" s="6">
        <f t="shared" si="25"/>
        <v>0.18880171858049136</v>
      </c>
      <c r="AO19" s="6">
        <f t="shared" si="26"/>
        <v>0.18985402257087131</v>
      </c>
      <c r="AP19" s="6">
        <f t="shared" si="27"/>
        <v>0.19063502976670438</v>
      </c>
      <c r="AQ19" s="6">
        <f t="shared" si="28"/>
        <v>0.19087344337344331</v>
      </c>
      <c r="AR19" s="6">
        <f t="shared" si="29"/>
        <v>0.18975537300744758</v>
      </c>
      <c r="AV19" s="3">
        <f t="shared" si="14"/>
        <v>2085</v>
      </c>
      <c r="AW19" s="4">
        <v>-6.9159214661114032E-3</v>
      </c>
      <c r="AX19" s="4">
        <v>0.57202058812926571</v>
      </c>
      <c r="AY19" s="4">
        <v>9.8224278638146256E-2</v>
      </c>
      <c r="AZ19" s="30"/>
      <c r="BB19" s="3">
        <f t="shared" si="15"/>
        <v>2085</v>
      </c>
      <c r="BC19" s="4">
        <v>5.4459961671926203E-2</v>
      </c>
      <c r="BD19" s="4">
        <v>1.6799424875019142</v>
      </c>
      <c r="BE19" s="4">
        <v>-0.10600629804780454</v>
      </c>
    </row>
    <row r="20" spans="3:57" x14ac:dyDescent="0.25">
      <c r="C20" s="21" t="s">
        <v>19</v>
      </c>
      <c r="D20" s="22"/>
      <c r="E20" s="23">
        <f>(E19-D19)/2</f>
        <v>4.5917871449957515E-2</v>
      </c>
      <c r="F20" s="23">
        <f t="shared" ref="F20" si="35">(F19-E19)/2</f>
        <v>4.4934661711135249E-2</v>
      </c>
      <c r="G20" s="23">
        <f t="shared" ref="G20" si="36">(G19-F19)/2</f>
        <v>4.3951451972312983E-2</v>
      </c>
      <c r="H20" s="23">
        <f t="shared" ref="H20" si="37">(H19-G19)/2</f>
        <v>4.2968242233490495E-2</v>
      </c>
      <c r="I20" s="23">
        <f t="shared" ref="I20" si="38">(I19-H19)/2</f>
        <v>4.1985032494668673E-2</v>
      </c>
      <c r="J20" s="23">
        <f t="shared" ref="J20" si="39">(J19-I19)/2</f>
        <v>4.1001822755845962E-2</v>
      </c>
      <c r="K20" s="23">
        <f t="shared" ref="K20" si="40">(K19-J19)/2</f>
        <v>4.0018613017023918E-2</v>
      </c>
      <c r="L20" s="23">
        <f t="shared" ref="L20" si="41">(L19-K19)/2</f>
        <v>3.903540327820143E-2</v>
      </c>
      <c r="M20" s="23">
        <f t="shared" ref="M20" si="42">(M19-L19)/2</f>
        <v>3.8052193539379386E-2</v>
      </c>
      <c r="N20" s="23">
        <f t="shared" ref="N20" si="43">(N19-M19)/2</f>
        <v>3.7068983800556898E-2</v>
      </c>
      <c r="P20" s="10">
        <v>2050</v>
      </c>
      <c r="Q20" s="11">
        <v>2.5</v>
      </c>
      <c r="R20" s="16">
        <f>I41</f>
        <v>5.1507846835682489</v>
      </c>
      <c r="S20" s="6">
        <f t="shared" ref="S20:AB20" si="44">E47</f>
        <v>3.9665886493425395E-2</v>
      </c>
      <c r="T20" s="6">
        <f t="shared" si="44"/>
        <v>3.8682676754602685E-2</v>
      </c>
      <c r="U20" s="6">
        <f t="shared" si="44"/>
        <v>3.7699467015780197E-2</v>
      </c>
      <c r="V20" s="6">
        <f t="shared" si="44"/>
        <v>3.6716257276958375E-2</v>
      </c>
      <c r="W20" s="6">
        <f t="shared" si="44"/>
        <v>3.5733047538135887E-2</v>
      </c>
      <c r="X20" s="6">
        <f t="shared" si="44"/>
        <v>3.4749837799313843E-2</v>
      </c>
      <c r="Y20" s="6">
        <f t="shared" si="44"/>
        <v>3.3766628060491355E-2</v>
      </c>
      <c r="Z20" s="6">
        <f t="shared" si="44"/>
        <v>3.2783418321668867E-2</v>
      </c>
      <c r="AA20" s="6">
        <f t="shared" si="44"/>
        <v>3.1800208582846823E-2</v>
      </c>
      <c r="AB20" s="6">
        <f t="shared" si="44"/>
        <v>3.0816998844024557E-2</v>
      </c>
      <c r="AD20" s="42"/>
      <c r="AE20" s="42"/>
      <c r="AF20" s="44" t="s">
        <v>36</v>
      </c>
      <c r="AG20" s="45"/>
      <c r="AH20" s="45"/>
      <c r="AI20" s="45"/>
      <c r="AJ20" s="46"/>
      <c r="AK20" s="32"/>
      <c r="AL20" s="42"/>
      <c r="AM20" s="42"/>
      <c r="AN20" s="44" t="s">
        <v>48</v>
      </c>
      <c r="AO20" s="45"/>
      <c r="AP20" s="45"/>
      <c r="AQ20" s="45"/>
      <c r="AR20" s="46"/>
      <c r="AV20" s="3">
        <f t="shared" si="14"/>
        <v>2090</v>
      </c>
      <c r="AW20" s="4">
        <v>-5.72050442138697E-3</v>
      </c>
      <c r="AX20" s="4">
        <v>0.57102507550157566</v>
      </c>
      <c r="AY20" s="4">
        <v>9.0026512312625748E-2</v>
      </c>
      <c r="AZ20" s="30"/>
      <c r="BB20" s="3">
        <f t="shared" si="15"/>
        <v>2090</v>
      </c>
      <c r="BC20" s="4">
        <v>4.436620607261816E-2</v>
      </c>
      <c r="BD20" s="4">
        <v>1.6926013449968544</v>
      </c>
      <c r="BE20" s="4">
        <v>-9.6263200346231093E-2</v>
      </c>
    </row>
    <row r="21" spans="3:57" x14ac:dyDescent="0.25">
      <c r="P21" s="40"/>
      <c r="Q21" s="40"/>
      <c r="R21" s="40"/>
      <c r="S21" s="41" t="s">
        <v>32</v>
      </c>
      <c r="T21" s="41"/>
      <c r="U21" s="41"/>
      <c r="V21" s="41"/>
      <c r="W21" s="41"/>
      <c r="X21" s="41"/>
      <c r="Y21" s="41"/>
      <c r="Z21" s="41"/>
      <c r="AA21" s="41"/>
      <c r="AB21" s="41"/>
      <c r="AV21" s="3">
        <f t="shared" si="14"/>
        <v>2095</v>
      </c>
      <c r="AW21" s="4">
        <v>-4.4983719634496171E-3</v>
      </c>
      <c r="AX21" s="4">
        <v>0.56833712966568695</v>
      </c>
      <c r="AY21" s="4">
        <v>0.11513621409173533</v>
      </c>
      <c r="AZ21" s="30"/>
      <c r="BB21" s="3">
        <f t="shared" si="15"/>
        <v>2095</v>
      </c>
      <c r="BC21" s="4">
        <v>3.402527575115781E-2</v>
      </c>
      <c r="BD21" s="4">
        <v>1.7120808276976871</v>
      </c>
      <c r="BE21" s="4">
        <v>-0.15039781832617272</v>
      </c>
    </row>
    <row r="22" spans="3:57" x14ac:dyDescent="0.25">
      <c r="AV22" s="3">
        <f t="shared" si="14"/>
        <v>2100</v>
      </c>
      <c r="AW22" s="4">
        <v>-3.3943897430364833E-3</v>
      </c>
      <c r="AX22" s="4">
        <v>0.5653083880123202</v>
      </c>
      <c r="AY22" s="4">
        <v>0.12173096320070222</v>
      </c>
      <c r="AZ22" s="30"/>
      <c r="BB22" s="3">
        <f t="shared" si="15"/>
        <v>2100</v>
      </c>
      <c r="BC22" s="4">
        <v>2.5489605789754559E-2</v>
      </c>
      <c r="BD22" s="4">
        <v>1.7303721633629923</v>
      </c>
      <c r="BE22" s="4">
        <v>-0.16962545242764915</v>
      </c>
    </row>
    <row r="23" spans="3:57" x14ac:dyDescent="0.25">
      <c r="C23" s="14" t="s">
        <v>23</v>
      </c>
      <c r="D23" s="15">
        <v>2</v>
      </c>
      <c r="E23" s="50" t="s">
        <v>24</v>
      </c>
      <c r="F23" s="51"/>
      <c r="G23" s="51"/>
      <c r="H23" s="52"/>
      <c r="I23" s="16">
        <f>BC14*D23*D23 +BD14*D23 +BE14</f>
        <v>3.7348145332963911</v>
      </c>
      <c r="J23" s="17"/>
      <c r="K23" s="17"/>
      <c r="L23" s="17"/>
      <c r="M23" s="17"/>
      <c r="N23" s="17"/>
      <c r="P23" s="40"/>
      <c r="Q23" s="40"/>
      <c r="R23" s="40"/>
      <c r="S23" s="41" t="s">
        <v>31</v>
      </c>
      <c r="T23" s="41"/>
      <c r="U23" s="41"/>
      <c r="V23" s="41"/>
      <c r="W23" s="41"/>
      <c r="X23" s="41"/>
      <c r="Y23" s="41"/>
      <c r="Z23" s="41"/>
      <c r="AA23" s="41"/>
      <c r="AB23" s="41"/>
      <c r="AD23" s="42"/>
      <c r="AE23" s="42"/>
      <c r="AF23" s="43" t="s">
        <v>37</v>
      </c>
      <c r="AG23" s="43"/>
      <c r="AH23" s="43"/>
      <c r="AI23" s="43"/>
      <c r="AJ23" s="43"/>
      <c r="AK23" s="32"/>
      <c r="AL23" s="42"/>
      <c r="AM23" s="42"/>
      <c r="AN23" s="43" t="s">
        <v>37</v>
      </c>
      <c r="AO23" s="43"/>
      <c r="AP23" s="43"/>
      <c r="AQ23" s="43"/>
      <c r="AR23" s="43"/>
      <c r="AW23" s="1"/>
    </row>
    <row r="24" spans="3:57" x14ac:dyDescent="0.25">
      <c r="C24" s="18"/>
      <c r="D24" s="41" t="s">
        <v>25</v>
      </c>
      <c r="E24" s="55"/>
      <c r="F24" s="55"/>
      <c r="G24" s="55"/>
      <c r="H24" s="55"/>
      <c r="I24" s="55"/>
      <c r="J24" s="55"/>
      <c r="K24" s="55"/>
      <c r="L24" s="55"/>
      <c r="M24" s="55"/>
      <c r="N24" s="55"/>
      <c r="P24" s="25" t="s">
        <v>1</v>
      </c>
      <c r="Q24" s="26" t="s">
        <v>35</v>
      </c>
      <c r="R24" s="28" t="s">
        <v>11</v>
      </c>
      <c r="S24" s="19">
        <v>-0.8</v>
      </c>
      <c r="T24" s="19">
        <v>-0.60000000000000009</v>
      </c>
      <c r="U24" s="19">
        <v>-0.40000000000000008</v>
      </c>
      <c r="V24" s="19">
        <v>-0.20000000000000007</v>
      </c>
      <c r="W24" s="19">
        <v>0</v>
      </c>
      <c r="X24" s="19">
        <v>0.2</v>
      </c>
      <c r="Y24" s="19">
        <v>0.4</v>
      </c>
      <c r="Z24" s="19">
        <v>0.60000000000000009</v>
      </c>
      <c r="AA24" s="19">
        <v>0.8</v>
      </c>
      <c r="AB24" s="19">
        <v>1</v>
      </c>
      <c r="AD24" s="24" t="s">
        <v>1</v>
      </c>
      <c r="AE24" s="12" t="s">
        <v>35</v>
      </c>
      <c r="AF24" s="29">
        <v>1</v>
      </c>
      <c r="AG24" s="29">
        <f>AF24+0.25</f>
        <v>1.25</v>
      </c>
      <c r="AH24" s="29">
        <f t="shared" ref="AH24:AI24" si="45">AG24+0.25</f>
        <v>1.5</v>
      </c>
      <c r="AI24" s="29">
        <f t="shared" si="45"/>
        <v>1.75</v>
      </c>
      <c r="AJ24" s="29">
        <f>AI24+0.25</f>
        <v>2</v>
      </c>
      <c r="AK24" s="34"/>
      <c r="AL24" s="24" t="s">
        <v>1</v>
      </c>
      <c r="AM24" s="12" t="s">
        <v>35</v>
      </c>
      <c r="AN24" s="29">
        <v>1</v>
      </c>
      <c r="AO24" s="29">
        <f>AN24+0.25</f>
        <v>1.25</v>
      </c>
      <c r="AP24" s="29">
        <f t="shared" ref="AP24" si="46">AO24+0.25</f>
        <v>1.5</v>
      </c>
      <c r="AQ24" s="29">
        <f t="shared" ref="AQ24" si="47">AP24+0.25</f>
        <v>1.75</v>
      </c>
      <c r="AR24" s="29">
        <f>AQ24+0.25</f>
        <v>2</v>
      </c>
      <c r="AV24" s="64" t="s">
        <v>2</v>
      </c>
      <c r="AW24" s="65"/>
      <c r="AX24" s="65"/>
      <c r="AY24" s="66"/>
      <c r="AZ24" s="31"/>
    </row>
    <row r="25" spans="3:57" x14ac:dyDescent="0.25">
      <c r="C25" s="18" t="s">
        <v>15</v>
      </c>
      <c r="D25" s="19">
        <v>-1</v>
      </c>
      <c r="E25" s="19">
        <f>D25+0.2</f>
        <v>-0.8</v>
      </c>
      <c r="F25" s="19">
        <f t="shared" ref="F25" si="48">E25+0.2</f>
        <v>-0.60000000000000009</v>
      </c>
      <c r="G25" s="19">
        <f t="shared" ref="G25" si="49">F25+0.2</f>
        <v>-0.40000000000000008</v>
      </c>
      <c r="H25" s="19">
        <f t="shared" ref="H25" si="50">G25+0.2</f>
        <v>-0.20000000000000007</v>
      </c>
      <c r="I25" s="19">
        <f t="shared" ref="I25" si="51">H25+0.2</f>
        <v>0</v>
      </c>
      <c r="J25" s="19">
        <f t="shared" ref="J25" si="52">I25+0.2</f>
        <v>0.2</v>
      </c>
      <c r="K25" s="19">
        <f t="shared" ref="K25" si="53">J25+0.2</f>
        <v>0.4</v>
      </c>
      <c r="L25" s="19">
        <f t="shared" ref="L25" si="54">K25+0.2</f>
        <v>0.60000000000000009</v>
      </c>
      <c r="M25" s="19">
        <f t="shared" ref="M25" si="55">L25+0.2</f>
        <v>0.8</v>
      </c>
      <c r="N25" s="19">
        <f t="shared" ref="N25" si="56">M25+0.2</f>
        <v>1</v>
      </c>
      <c r="P25" s="10">
        <v>2040</v>
      </c>
      <c r="Q25" s="27">
        <f>Q16</f>
        <v>2</v>
      </c>
      <c r="R25" s="16">
        <f>R16</f>
        <v>4.0403961075755888</v>
      </c>
      <c r="S25" s="6">
        <f t="shared" ref="S25:AB25" si="57">E10+ 0.02</f>
        <v>-0.29105448972317816</v>
      </c>
      <c r="T25" s="6">
        <f t="shared" si="57"/>
        <v>-0.20985069366953685</v>
      </c>
      <c r="U25" s="6">
        <f t="shared" si="57"/>
        <v>-0.13104062450057979</v>
      </c>
      <c r="V25" s="6">
        <f t="shared" si="57"/>
        <v>-5.4624282216306358E-2</v>
      </c>
      <c r="W25" s="6">
        <f t="shared" si="57"/>
        <v>1.9398333183282955E-2</v>
      </c>
      <c r="X25" s="6">
        <f t="shared" si="57"/>
        <v>9.1027221698189081E-2</v>
      </c>
      <c r="Y25" s="6">
        <f t="shared" si="57"/>
        <v>0.1602623833284102</v>
      </c>
      <c r="Z25" s="6">
        <f t="shared" si="57"/>
        <v>0.22710381807394725</v>
      </c>
      <c r="AA25" s="6">
        <f t="shared" si="57"/>
        <v>0.2915515259348016</v>
      </c>
      <c r="AB25" s="6">
        <f t="shared" si="57"/>
        <v>0.35360550691097137</v>
      </c>
      <c r="AD25" s="10">
        <v>2050</v>
      </c>
      <c r="AE25" s="27">
        <v>3</v>
      </c>
      <c r="AF25" s="6">
        <f>$BC$12*$AE$25*$AE$25+$BD$12*$AE$25+$BE$12-($BC$12*AF$24*AF$24+$BD$12*AF$24+$BE$12)</f>
        <v>4.7573176641822421</v>
      </c>
      <c r="AG25" s="6">
        <f>$BC$12*$AE$25*$AE$25+$BD$12*$AE$25+$BE$12-($BC$12*AG$24*AG$24+$BD$12*AG$24+$BE$12)</f>
        <v>4.3068889886865254</v>
      </c>
      <c r="AH25" s="6">
        <f>$BC$12*$AE$25*$AE$25+$BD$12*$AE$25+$BE$12-($BC$12*AH$24*AH$24+$BD$12*AH$24+$BE$12)</f>
        <v>3.8152500181830766</v>
      </c>
      <c r="AI25" s="6">
        <f>$BC$12*$AE$25*$AE$25+$BD$12*$AE$25+$BE$12-($BC$12*AI$24*AI$24+$BD$12*AI$24+$BE$12)</f>
        <v>3.282400752671895</v>
      </c>
      <c r="AJ25" s="6">
        <f>$BC$12*$AE$25*$AE$25+$BD$12*$AE$25+$BE$12-($BC$12*AJ$24*AJ$24+$BD$12*AJ$24+$BE$12)</f>
        <v>2.708341192152981</v>
      </c>
      <c r="AK25" s="1"/>
      <c r="AL25" s="10">
        <v>2050</v>
      </c>
      <c r="AM25" s="27">
        <v>3</v>
      </c>
      <c r="AN25" s="6">
        <f t="shared" ref="AN25:AN28" si="58">AF25/($AM25-AN$6)/10</f>
        <v>0.23786588320911212</v>
      </c>
      <c r="AO25" s="6">
        <f t="shared" ref="AO25:AO28" si="59">AG25/($AM25-AO$6)/10</f>
        <v>0.2461079422106586</v>
      </c>
      <c r="AP25" s="6">
        <f t="shared" ref="AP25:AP28" si="60">AH25/($AM25-AP$6)/10</f>
        <v>0.25435000121220513</v>
      </c>
      <c r="AQ25" s="6">
        <f t="shared" ref="AQ25:AQ28" si="61">AI25/($AM25-AQ$6)/10</f>
        <v>0.26259206021375159</v>
      </c>
      <c r="AR25" s="6">
        <f t="shared" ref="AR25:AR28" si="62">AJ25/($AM25-AR$6)/10</f>
        <v>0.2708341192152981</v>
      </c>
      <c r="AV25" s="67"/>
      <c r="AW25" s="68"/>
      <c r="AX25" s="68"/>
      <c r="AY25" s="69"/>
      <c r="AZ25" s="31"/>
    </row>
    <row r="26" spans="3:57" x14ac:dyDescent="0.25">
      <c r="C26" s="20" t="s">
        <v>16</v>
      </c>
      <c r="D26" s="6">
        <f>$I$26+D25</f>
        <v>2.7348145332963911</v>
      </c>
      <c r="E26" s="6">
        <f>$I$26+E25</f>
        <v>2.9348145332963913</v>
      </c>
      <c r="F26" s="6">
        <f>$I$26+F25</f>
        <v>3.134814533296391</v>
      </c>
      <c r="G26" s="6">
        <f>$I$26+G25</f>
        <v>3.3348145332963912</v>
      </c>
      <c r="H26" s="6">
        <f>$I$26+H25</f>
        <v>3.5348145332963909</v>
      </c>
      <c r="I26" s="6">
        <f>I23</f>
        <v>3.7348145332963911</v>
      </c>
      <c r="J26" s="6">
        <f>$I$26+J25</f>
        <v>3.9348145332963913</v>
      </c>
      <c r="K26" s="6">
        <f>$I$26+K25</f>
        <v>4.1348145332963915</v>
      </c>
      <c r="L26" s="6">
        <f>$I$26+L25</f>
        <v>4.3348145332963917</v>
      </c>
      <c r="M26" s="6">
        <f>$I$26+M25</f>
        <v>4.5348145332963909</v>
      </c>
      <c r="N26" s="6">
        <f>$I$26+N25</f>
        <v>4.7348145332963911</v>
      </c>
      <c r="P26" s="10">
        <v>2050</v>
      </c>
      <c r="Q26" s="27">
        <f t="shared" ref="Q26:R29" si="63">Q17</f>
        <v>2</v>
      </c>
      <c r="R26" s="16">
        <f t="shared" si="63"/>
        <v>3.879034677507224</v>
      </c>
      <c r="S26" s="6">
        <f>E19</f>
        <v>-0.34832414738621731</v>
      </c>
      <c r="T26" s="6">
        <f t="shared" ref="T26:AB26" si="64">F19</f>
        <v>-0.25845482396394681</v>
      </c>
      <c r="U26" s="6">
        <f t="shared" si="64"/>
        <v>-0.17055192001932085</v>
      </c>
      <c r="V26" s="6">
        <f t="shared" si="64"/>
        <v>-8.4615435552339857E-2</v>
      </c>
      <c r="W26" s="6">
        <f t="shared" si="64"/>
        <v>-6.4537056300251194E-4</v>
      </c>
      <c r="X26" s="6">
        <f t="shared" si="64"/>
        <v>8.1358274948689413E-2</v>
      </c>
      <c r="Y26" s="6">
        <f t="shared" si="64"/>
        <v>0.16139550098273725</v>
      </c>
      <c r="Z26" s="6">
        <f t="shared" si="64"/>
        <v>0.23946630753914011</v>
      </c>
      <c r="AA26" s="6">
        <f t="shared" si="64"/>
        <v>0.31557069461789888</v>
      </c>
      <c r="AB26" s="6">
        <f t="shared" si="64"/>
        <v>0.38970866221901268</v>
      </c>
      <c r="AD26" s="10">
        <f>AD25+10</f>
        <v>2060</v>
      </c>
      <c r="AE26" s="27">
        <v>3</v>
      </c>
      <c r="AF26" s="6">
        <f>$BC$14*$AE$26*$AE$26+$BD$14*$AE$26+$BE$14-($BC$14*AF$24*AF$24+$BD$14*AF$24+$BE$14)</f>
        <v>4.297615902565104</v>
      </c>
      <c r="AG26" s="6">
        <f>$BC$14*$AE$26*$AE$26+$BD$14*$AE$26+$BE$14-($BC$14*AG$24*AG$24+$BD$14*AG$24+$BE$14)</f>
        <v>3.8100729072068424</v>
      </c>
      <c r="AH26" s="6">
        <f>$BC$14*$AE$26*$AE$26+$BD$14*$AE$26+$BE$14-($BC$14*AH$24*AH$24+$BD$14*AH$24+$BE$14)</f>
        <v>3.3083416282879021</v>
      </c>
      <c r="AI26" s="6">
        <f>$BC$14*$AE$26*$AE$26+$BD$14*$AE$26+$BE$14-($BC$14*AI$24*AI$24+$BD$14*AI$24+$BE$14)</f>
        <v>2.7924220658082821</v>
      </c>
      <c r="AJ26" s="6">
        <f>$BC$14*$AE$26*$AE$26+$BD$14*$AE$26+$BE$14-($BC$14*AJ$24*AJ$24+$BD$14*AJ$24+$BE$14)</f>
        <v>2.2623142197679842</v>
      </c>
      <c r="AK26" s="1"/>
      <c r="AL26" s="10">
        <f>AL25+10</f>
        <v>2060</v>
      </c>
      <c r="AM26" s="27">
        <v>3</v>
      </c>
      <c r="AN26" s="6">
        <f t="shared" si="58"/>
        <v>0.2148807951282552</v>
      </c>
      <c r="AO26" s="6">
        <f t="shared" si="59"/>
        <v>0.21771845184039101</v>
      </c>
      <c r="AP26" s="6">
        <f t="shared" si="60"/>
        <v>0.2205561085525268</v>
      </c>
      <c r="AQ26" s="6">
        <f t="shared" si="61"/>
        <v>0.22339376526466256</v>
      </c>
      <c r="AR26" s="6">
        <f t="shared" si="62"/>
        <v>0.22623142197679841</v>
      </c>
      <c r="AT26" s="1">
        <f>AVERAGE(AN25:AR28)</f>
        <v>0.21896430480353329</v>
      </c>
      <c r="AV26" s="41" t="s">
        <v>1</v>
      </c>
      <c r="AW26" s="59" t="s">
        <v>6</v>
      </c>
      <c r="AX26" s="60" t="s">
        <v>9</v>
      </c>
      <c r="AY26" s="60" t="s">
        <v>10</v>
      </c>
      <c r="AZ26" s="31"/>
    </row>
    <row r="27" spans="3:57" x14ac:dyDescent="0.25">
      <c r="C27" s="20" t="s">
        <v>17</v>
      </c>
      <c r="D27" s="6">
        <f t="shared" ref="D27:N27" si="65">$AW$14*D26*D26  +$AX$14*D26 + $AY$14</f>
        <v>1.5273010140767425</v>
      </c>
      <c r="E27" s="6">
        <f t="shared" si="65"/>
        <v>1.6238237247161451</v>
      </c>
      <c r="F27" s="6">
        <f t="shared" si="65"/>
        <v>1.7194357328870582</v>
      </c>
      <c r="G27" s="6">
        <f t="shared" si="65"/>
        <v>1.8141370385894828</v>
      </c>
      <c r="H27" s="6">
        <f t="shared" si="65"/>
        <v>1.9079276418234179</v>
      </c>
      <c r="I27" s="6">
        <f t="shared" si="65"/>
        <v>2.0008075425888641</v>
      </c>
      <c r="J27" s="6">
        <f t="shared" si="65"/>
        <v>2.0927767408858213</v>
      </c>
      <c r="K27" s="6">
        <f t="shared" si="65"/>
        <v>2.1838352367142893</v>
      </c>
      <c r="L27" s="6">
        <f t="shared" si="65"/>
        <v>2.2739830300742683</v>
      </c>
      <c r="M27" s="6">
        <f t="shared" si="65"/>
        <v>2.3632201209657575</v>
      </c>
      <c r="N27" s="6">
        <f t="shared" si="65"/>
        <v>2.4515465093887583</v>
      </c>
      <c r="P27" s="10">
        <v>2060</v>
      </c>
      <c r="Q27" s="27">
        <f t="shared" si="63"/>
        <v>2</v>
      </c>
      <c r="R27" s="16">
        <f t="shared" si="63"/>
        <v>3.7348145332963911</v>
      </c>
      <c r="S27" s="6">
        <f t="shared" ref="S27:AB27" si="66">E28</f>
        <v>-0.37617627528385489</v>
      </c>
      <c r="T27" s="6">
        <f t="shared" si="66"/>
        <v>-0.2805642671129418</v>
      </c>
      <c r="U27" s="6">
        <f t="shared" si="66"/>
        <v>-0.18586296141051717</v>
      </c>
      <c r="V27" s="6">
        <f t="shared" si="66"/>
        <v>-9.2072358176582103E-2</v>
      </c>
      <c r="W27" s="6">
        <f t="shared" si="66"/>
        <v>8.0754258886406305E-4</v>
      </c>
      <c r="X27" s="6">
        <f t="shared" si="66"/>
        <v>9.2776740885821329E-2</v>
      </c>
      <c r="Y27" s="6">
        <f t="shared" si="66"/>
        <v>0.18383523671428925</v>
      </c>
      <c r="Z27" s="6">
        <f t="shared" si="66"/>
        <v>0.27398303007426827</v>
      </c>
      <c r="AA27" s="6">
        <f t="shared" si="66"/>
        <v>0.36322012096575751</v>
      </c>
      <c r="AB27" s="6">
        <f t="shared" si="66"/>
        <v>0.45154650938875829</v>
      </c>
      <c r="AD27" s="10">
        <f>AD26+10</f>
        <v>2070</v>
      </c>
      <c r="AE27" s="27">
        <v>3</v>
      </c>
      <c r="AF27" s="6">
        <f>$BC$16*$AE$27*$AE$27+$BD$16*$AE$27+$BE$16-($BC$16*AF$24*AF$24+$BD$16*AF$24+$BE$16)</f>
        <v>4.0473003321962642</v>
      </c>
      <c r="AG27" s="6">
        <f>$BC$16*$AE$27*$AE$27+$BD$16*$AE$27+$BE$16-($BC$16*AG$24*AG$24+$BD$16*AG$24+$BE$16)</f>
        <v>3.5776772083866391</v>
      </c>
      <c r="AH27" s="6">
        <f>$BC$16*$AE$27*$AE$27+$BD$16*$AE$27+$BE$16-($BC$16*AH$24*AH$24+$BD$16*AH$24+$BE$16)</f>
        <v>3.097685679515612</v>
      </c>
      <c r="AI27" s="6">
        <f>$BC$16*$AE$27*$AE$27+$BD$16*$AE$27+$BE$16-($BC$16*AI$24*AI$24+$BD$16*AI$24+$BE$16)</f>
        <v>2.6073257455831818</v>
      </c>
      <c r="AJ27" s="6">
        <f>$BC$16*$AE$27*$AE$27+$BD$16*$AE$27+$BE$16-($BC$16*AJ$24*AJ$24+$BD$16*AJ$24+$BE$16)</f>
        <v>2.10659740658935</v>
      </c>
      <c r="AK27" s="1"/>
      <c r="AL27" s="10">
        <f>AL26+10</f>
        <v>2070</v>
      </c>
      <c r="AM27" s="27">
        <v>3</v>
      </c>
      <c r="AN27" s="6">
        <f t="shared" si="58"/>
        <v>0.20236501660981321</v>
      </c>
      <c r="AO27" s="6">
        <f t="shared" si="59"/>
        <v>0.20443869762209368</v>
      </c>
      <c r="AP27" s="6">
        <f t="shared" si="60"/>
        <v>0.20651237863437416</v>
      </c>
      <c r="AQ27" s="6">
        <f t="shared" si="61"/>
        <v>0.20858605964665453</v>
      </c>
      <c r="AR27" s="6">
        <f t="shared" si="62"/>
        <v>0.210659740658935</v>
      </c>
      <c r="AV27" s="58"/>
      <c r="AW27" s="59"/>
      <c r="AX27" s="60"/>
      <c r="AY27" s="60"/>
      <c r="AZ27" s="31"/>
    </row>
    <row r="28" spans="3:57" x14ac:dyDescent="0.25">
      <c r="C28" s="20" t="s">
        <v>18</v>
      </c>
      <c r="D28" s="6">
        <f>D27-$D$23</f>
        <v>-0.47269898592325754</v>
      </c>
      <c r="E28" s="6">
        <f t="shared" ref="E28:N28" si="67">E27-$D$23</f>
        <v>-0.37617627528385489</v>
      </c>
      <c r="F28" s="6">
        <f t="shared" si="67"/>
        <v>-0.2805642671129418</v>
      </c>
      <c r="G28" s="6">
        <f t="shared" si="67"/>
        <v>-0.18586296141051717</v>
      </c>
      <c r="H28" s="6">
        <f t="shared" si="67"/>
        <v>-9.2072358176582103E-2</v>
      </c>
      <c r="I28" s="6">
        <f t="shared" si="67"/>
        <v>8.0754258886406305E-4</v>
      </c>
      <c r="J28" s="6">
        <f t="shared" si="67"/>
        <v>9.2776740885821329E-2</v>
      </c>
      <c r="K28" s="6">
        <f t="shared" si="67"/>
        <v>0.18383523671428925</v>
      </c>
      <c r="L28" s="6">
        <f t="shared" si="67"/>
        <v>0.27398303007426827</v>
      </c>
      <c r="M28" s="6">
        <f t="shared" si="67"/>
        <v>0.36322012096575751</v>
      </c>
      <c r="N28" s="6">
        <f t="shared" si="67"/>
        <v>0.45154650938875829</v>
      </c>
      <c r="P28" s="10">
        <v>2070</v>
      </c>
      <c r="Q28" s="27">
        <f t="shared" si="63"/>
        <v>2</v>
      </c>
      <c r="R28" s="16">
        <f t="shared" si="63"/>
        <v>3.6195000563658604</v>
      </c>
      <c r="S28" s="6">
        <f t="shared" ref="S28:AB28" si="68">E37</f>
        <v>-0.39810516237867577</v>
      </c>
      <c r="T28" s="6">
        <f t="shared" si="68"/>
        <v>-0.2971807075808337</v>
      </c>
      <c r="U28" s="6">
        <f t="shared" si="68"/>
        <v>-0.19700816058604298</v>
      </c>
      <c r="V28" s="6">
        <f t="shared" si="68"/>
        <v>-9.7587521394303822E-2</v>
      </c>
      <c r="W28" s="6">
        <f t="shared" si="68"/>
        <v>1.0812099943842135E-3</v>
      </c>
      <c r="X28" s="6">
        <f t="shared" si="68"/>
        <v>9.899803358002135E-2</v>
      </c>
      <c r="Y28" s="6">
        <f t="shared" si="68"/>
        <v>0.19616294936260603</v>
      </c>
      <c r="Z28" s="6">
        <f t="shared" si="68"/>
        <v>0.29257595734214092</v>
      </c>
      <c r="AA28" s="6">
        <f t="shared" si="68"/>
        <v>0.38823705751862381</v>
      </c>
      <c r="AB28" s="6">
        <f t="shared" si="68"/>
        <v>0.48314624989205468</v>
      </c>
      <c r="AD28" s="10">
        <f>AD27+10</f>
        <v>2080</v>
      </c>
      <c r="AE28" s="27">
        <v>3</v>
      </c>
      <c r="AF28" s="6">
        <f>$BC$18*$AE$28*$AE$28+$BD$18*$AE$28+$BE$18-($BC$18*AF$24*AF$24+$BD$16*AF$24+$BE$18)</f>
        <v>3.8452562106797235</v>
      </c>
      <c r="AG28" s="6">
        <f>$BC$18*$AE$28*$AE$28+$BD$18*$AE$28+$BE$18-($BC$18*AG$24*AG$24+$BD$16*AG$24+$BE$18)</f>
        <v>3.3864057141082444</v>
      </c>
      <c r="AH28" s="6">
        <f>$BC$18*$AE$28*$AE$28+$BD$18*$AE$28+$BE$18-($BC$18*AH$24*AH$24+$BD$16*AH$24+$BE$18)</f>
        <v>2.9195807296393967</v>
      </c>
      <c r="AI28" s="6">
        <f>$BC$18*$AE$28*$AE$28+$BD$18*$AE$28+$BE$18-($BC$18*AI$24*AI$24+$BD$16*AI$24+$BE$18)</f>
        <v>2.4447812572731777</v>
      </c>
      <c r="AJ28" s="6">
        <f>$BC$18*$AE$28*$AE$28+$BD$18*$AE$28+$BE$18-($BC$18*AJ$24*AJ$24+$BD$16*AJ$24+$BE$18)</f>
        <v>1.962007297009591</v>
      </c>
      <c r="AK28" s="1"/>
      <c r="AL28" s="10">
        <f>AL27+10</f>
        <v>2080</v>
      </c>
      <c r="AM28" s="27">
        <v>3</v>
      </c>
      <c r="AN28" s="6">
        <f t="shared" si="58"/>
        <v>0.19226281053398617</v>
      </c>
      <c r="AO28" s="6">
        <f t="shared" si="59"/>
        <v>0.19350889794904252</v>
      </c>
      <c r="AP28" s="6">
        <f t="shared" si="60"/>
        <v>0.19463871530929311</v>
      </c>
      <c r="AQ28" s="6">
        <f t="shared" si="61"/>
        <v>0.19558250058185422</v>
      </c>
      <c r="AR28" s="6">
        <f t="shared" si="62"/>
        <v>0.19620072970095909</v>
      </c>
      <c r="AV28" s="3">
        <v>2025</v>
      </c>
      <c r="AW28" s="5">
        <v>2</v>
      </c>
      <c r="AX28" s="6"/>
      <c r="AY28" s="1"/>
      <c r="AZ28" s="1"/>
    </row>
    <row r="29" spans="3:57" x14ac:dyDescent="0.25">
      <c r="C29" s="21" t="s">
        <v>19</v>
      </c>
      <c r="D29" s="22"/>
      <c r="E29" s="23">
        <f>(E28-D28)/2</f>
        <v>4.8261355319701327E-2</v>
      </c>
      <c r="F29" s="23">
        <f t="shared" ref="F29" si="69">(F28-E28)/2</f>
        <v>4.7806004085456544E-2</v>
      </c>
      <c r="G29" s="23">
        <f t="shared" ref="G29" si="70">(G28-F28)/2</f>
        <v>4.7350652851212316E-2</v>
      </c>
      <c r="H29" s="23">
        <f t="shared" ref="H29" si="71">(H28-G28)/2</f>
        <v>4.6895301616967533E-2</v>
      </c>
      <c r="I29" s="23">
        <f t="shared" ref="I29" si="72">(I28-H28)/2</f>
        <v>4.6439950382723083E-2</v>
      </c>
      <c r="J29" s="23">
        <f t="shared" ref="J29" si="73">(J28-I28)/2</f>
        <v>4.5984599148478633E-2</v>
      </c>
      <c r="K29" s="23">
        <f t="shared" ref="K29" si="74">(K28-J28)/2</f>
        <v>4.5529247914233961E-2</v>
      </c>
      <c r="L29" s="23">
        <f t="shared" ref="L29" si="75">(L28-K28)/2</f>
        <v>4.5073896679989511E-2</v>
      </c>
      <c r="M29" s="23">
        <f t="shared" ref="M29" si="76">(M28-L28)/2</f>
        <v>4.4618545445744617E-2</v>
      </c>
      <c r="N29" s="23">
        <f t="shared" ref="N29" si="77">(N28-M28)/2</f>
        <v>4.4163194211500389E-2</v>
      </c>
      <c r="P29" s="10">
        <v>2050</v>
      </c>
      <c r="Q29" s="27">
        <f t="shared" si="63"/>
        <v>2.5</v>
      </c>
      <c r="R29" s="16">
        <f t="shared" si="63"/>
        <v>5.1507846835682489</v>
      </c>
      <c r="S29" s="6">
        <f>E46</f>
        <v>-0.31037040892663903</v>
      </c>
      <c r="T29" s="6">
        <f>F46</f>
        <v>-0.23300505541743366</v>
      </c>
      <c r="U29" s="6">
        <f>G46</f>
        <v>-0.15760612138587327</v>
      </c>
      <c r="V29" s="6">
        <f>H46</f>
        <v>-8.4173606831956516E-2</v>
      </c>
      <c r="W29" s="6">
        <v>0</v>
      </c>
      <c r="X29" s="6">
        <f>J46</f>
        <v>5.6792163842942944E-2</v>
      </c>
      <c r="Y29" s="6">
        <f>K46</f>
        <v>0.12432541996392565</v>
      </c>
      <c r="Z29" s="6">
        <f>L46</f>
        <v>0.18989225660726339</v>
      </c>
      <c r="AA29" s="6">
        <f>M46</f>
        <v>0.25349267377295703</v>
      </c>
      <c r="AB29" s="6">
        <f>N46</f>
        <v>0.31512667146100615</v>
      </c>
      <c r="AD29" s="42"/>
      <c r="AE29" s="42"/>
      <c r="AF29" s="43" t="s">
        <v>36</v>
      </c>
      <c r="AG29" s="43"/>
      <c r="AH29" s="43"/>
      <c r="AI29" s="43"/>
      <c r="AJ29" s="43"/>
      <c r="AK29" s="32"/>
      <c r="AL29" s="42"/>
      <c r="AM29" s="42"/>
      <c r="AN29" s="44" t="s">
        <v>48</v>
      </c>
      <c r="AO29" s="45"/>
      <c r="AP29" s="45"/>
      <c r="AQ29" s="45"/>
      <c r="AR29" s="46"/>
      <c r="AV29" s="3">
        <f>AV28+5</f>
        <v>2030</v>
      </c>
      <c r="AW29" s="7">
        <f t="shared" ref="AW29:AW43" si="78">AW28</f>
        <v>2</v>
      </c>
      <c r="AX29" s="6">
        <f t="shared" ref="AX29:AX43" si="79">BC8*AW29*AW29+BD8*AW29+BE8</f>
        <v>4.2238367244726751</v>
      </c>
      <c r="AY29" s="6">
        <f t="shared" ref="AY29:AY43" si="80">AW8*AX29*AX29+AX8*AX29+AY8</f>
        <v>1.9405858849176316</v>
      </c>
      <c r="AZ29" s="1"/>
    </row>
    <row r="30" spans="3:57" x14ac:dyDescent="0.25">
      <c r="P30" s="40"/>
      <c r="Q30" s="40"/>
      <c r="R30" s="40"/>
      <c r="S30" s="41" t="s">
        <v>34</v>
      </c>
      <c r="T30" s="41"/>
      <c r="U30" s="41"/>
      <c r="V30" s="41"/>
      <c r="W30" s="41"/>
      <c r="X30" s="41"/>
      <c r="Y30" s="41"/>
      <c r="Z30" s="41"/>
      <c r="AA30" s="41"/>
      <c r="AB30" s="41"/>
      <c r="AV30" s="3">
        <f t="shared" ref="AV30:AV43" si="81">AV29+5</f>
        <v>2035</v>
      </c>
      <c r="AW30" s="7">
        <f t="shared" si="78"/>
        <v>2</v>
      </c>
      <c r="AX30" s="6">
        <f t="shared" si="79"/>
        <v>4.1294075994666741</v>
      </c>
      <c r="AY30" s="6">
        <f t="shared" si="80"/>
        <v>1.9632245163870898</v>
      </c>
      <c r="AZ30" s="1"/>
    </row>
    <row r="31" spans="3:57" x14ac:dyDescent="0.25">
      <c r="AV31" s="3">
        <f t="shared" si="81"/>
        <v>2040</v>
      </c>
      <c r="AW31" s="7">
        <f t="shared" si="78"/>
        <v>2</v>
      </c>
      <c r="AX31" s="6">
        <f t="shared" si="79"/>
        <v>4.0403961075755888</v>
      </c>
      <c r="AY31" s="6">
        <f t="shared" si="80"/>
        <v>1.979398333183283</v>
      </c>
      <c r="AZ31" s="1"/>
    </row>
    <row r="32" spans="3:57" x14ac:dyDescent="0.25">
      <c r="C32" s="14" t="s">
        <v>26</v>
      </c>
      <c r="D32" s="15">
        <v>2</v>
      </c>
      <c r="E32" s="50" t="s">
        <v>27</v>
      </c>
      <c r="F32" s="51"/>
      <c r="G32" s="51"/>
      <c r="H32" s="52"/>
      <c r="I32" s="16">
        <f>BC16*D32*D32 +BD16*D32 +BE16</f>
        <v>3.6195000563658604</v>
      </c>
      <c r="J32" s="17"/>
      <c r="K32" s="17"/>
      <c r="L32" s="17"/>
      <c r="M32" s="17"/>
      <c r="N32" s="17"/>
      <c r="AV32" s="3">
        <f t="shared" si="81"/>
        <v>2045</v>
      </c>
      <c r="AW32" s="7">
        <f t="shared" si="78"/>
        <v>2</v>
      </c>
      <c r="AX32" s="6">
        <f t="shared" si="79"/>
        <v>3.9568022487993062</v>
      </c>
      <c r="AY32" s="6">
        <f t="shared" si="80"/>
        <v>1.9903805084041513</v>
      </c>
      <c r="AZ32" s="1"/>
    </row>
    <row r="33" spans="3:56" x14ac:dyDescent="0.25">
      <c r="C33" s="18"/>
      <c r="D33" s="41" t="s">
        <v>25</v>
      </c>
      <c r="E33" s="55"/>
      <c r="F33" s="55"/>
      <c r="G33" s="55"/>
      <c r="H33" s="55"/>
      <c r="I33" s="55"/>
      <c r="J33" s="55"/>
      <c r="K33" s="55"/>
      <c r="L33" s="55"/>
      <c r="M33" s="55"/>
      <c r="N33" s="55"/>
      <c r="AV33" s="3">
        <f t="shared" si="81"/>
        <v>2050</v>
      </c>
      <c r="AW33" s="7">
        <f t="shared" si="78"/>
        <v>2</v>
      </c>
      <c r="AX33" s="6">
        <f t="shared" si="79"/>
        <v>3.879034677507224</v>
      </c>
      <c r="AY33" s="6">
        <f t="shared" si="80"/>
        <v>1.9993546294369975</v>
      </c>
      <c r="AZ33" s="1"/>
    </row>
    <row r="34" spans="3:56" x14ac:dyDescent="0.25">
      <c r="C34" s="18" t="s">
        <v>15</v>
      </c>
      <c r="D34" s="19">
        <v>-1</v>
      </c>
      <c r="E34" s="19">
        <f>D34+0.2</f>
        <v>-0.8</v>
      </c>
      <c r="F34" s="19">
        <f t="shared" ref="F34" si="82">E34+0.2</f>
        <v>-0.60000000000000009</v>
      </c>
      <c r="G34" s="19">
        <f t="shared" ref="G34" si="83">F34+0.2</f>
        <v>-0.40000000000000008</v>
      </c>
      <c r="H34" s="19">
        <f t="shared" ref="H34" si="84">G34+0.2</f>
        <v>-0.20000000000000007</v>
      </c>
      <c r="I34" s="19">
        <f t="shared" ref="I34" si="85">H34+0.2</f>
        <v>0</v>
      </c>
      <c r="J34" s="19">
        <f t="shared" ref="J34" si="86">I34+0.2</f>
        <v>0.2</v>
      </c>
      <c r="K34" s="19">
        <f t="shared" ref="K34" si="87">J34+0.2</f>
        <v>0.4</v>
      </c>
      <c r="L34" s="19">
        <f t="shared" ref="L34" si="88">K34+0.2</f>
        <v>0.60000000000000009</v>
      </c>
      <c r="M34" s="19">
        <f t="shared" ref="M34" si="89">L34+0.2</f>
        <v>0.8</v>
      </c>
      <c r="N34" s="19">
        <f t="shared" ref="N34" si="90">M34+0.2</f>
        <v>1</v>
      </c>
      <c r="AV34" s="3">
        <f t="shared" si="81"/>
        <v>2055</v>
      </c>
      <c r="AW34" s="7">
        <f t="shared" si="78"/>
        <v>2</v>
      </c>
      <c r="AX34" s="6">
        <f t="shared" si="79"/>
        <v>3.8112959872959795</v>
      </c>
      <c r="AY34" s="6">
        <f t="shared" si="80"/>
        <v>2.000203216051216</v>
      </c>
      <c r="AZ34" s="1"/>
    </row>
    <row r="35" spans="3:56" x14ac:dyDescent="0.25">
      <c r="C35" s="20" t="s">
        <v>16</v>
      </c>
      <c r="D35" s="6">
        <f>$I$35+D34</f>
        <v>2.6195000563658604</v>
      </c>
      <c r="E35" s="6">
        <f>$I$35+E34</f>
        <v>2.8195000563658601</v>
      </c>
      <c r="F35" s="6">
        <f>$I$35+F34</f>
        <v>3.0195000563658603</v>
      </c>
      <c r="G35" s="6">
        <f>$I$35+G34</f>
        <v>3.2195000563658605</v>
      </c>
      <c r="H35" s="6">
        <f>$I$35+H34</f>
        <v>3.4195000563658602</v>
      </c>
      <c r="I35" s="6">
        <f>I32</f>
        <v>3.6195000563658604</v>
      </c>
      <c r="J35" s="6">
        <f>$I$35+J34</f>
        <v>3.8195000563658605</v>
      </c>
      <c r="K35" s="6">
        <f>$I$35+K34</f>
        <v>4.0195000563658603</v>
      </c>
      <c r="L35" s="6">
        <f>$I$35+L34</f>
        <v>4.2195000563658605</v>
      </c>
      <c r="M35" s="6">
        <f>$I$35+M34</f>
        <v>4.4195000563658606</v>
      </c>
      <c r="N35" s="6">
        <f>$I$35+N34</f>
        <v>4.6195000563658599</v>
      </c>
      <c r="AV35" s="3">
        <f t="shared" si="81"/>
        <v>2060</v>
      </c>
      <c r="AW35" s="7">
        <f t="shared" si="78"/>
        <v>2</v>
      </c>
      <c r="AX35" s="6">
        <f t="shared" si="79"/>
        <v>3.7348145332963911</v>
      </c>
      <c r="AY35" s="6">
        <f t="shared" si="80"/>
        <v>2.0008075425888641</v>
      </c>
      <c r="AZ35" s="1"/>
    </row>
    <row r="36" spans="3:56" ht="15" customHeight="1" x14ac:dyDescent="0.25">
      <c r="C36" s="20" t="s">
        <v>17</v>
      </c>
      <c r="D36" s="6">
        <f t="shared" ref="D36:N36" si="91">$AW$16*D35*D35  +$AX$16*D35 + $AY$16</f>
        <v>1.5002184750204313</v>
      </c>
      <c r="E36" s="6">
        <f t="shared" si="91"/>
        <v>1.6018948376213242</v>
      </c>
      <c r="F36" s="6">
        <f t="shared" si="91"/>
        <v>1.7028192924191663</v>
      </c>
      <c r="G36" s="6">
        <f t="shared" si="91"/>
        <v>1.802991839413957</v>
      </c>
      <c r="H36" s="6">
        <f t="shared" si="91"/>
        <v>1.9024124786056962</v>
      </c>
      <c r="I36" s="6">
        <f t="shared" si="91"/>
        <v>2.0010812099943842</v>
      </c>
      <c r="J36" s="6">
        <f t="shared" si="91"/>
        <v>2.0989980335800213</v>
      </c>
      <c r="K36" s="6">
        <f t="shared" si="91"/>
        <v>2.196162949362606</v>
      </c>
      <c r="L36" s="6">
        <f t="shared" si="91"/>
        <v>2.2925759573421409</v>
      </c>
      <c r="M36" s="6">
        <f t="shared" si="91"/>
        <v>2.3882370575186238</v>
      </c>
      <c r="N36" s="6">
        <f t="shared" si="91"/>
        <v>2.4831462498920547</v>
      </c>
      <c r="AV36" s="3">
        <f t="shared" si="81"/>
        <v>2065</v>
      </c>
      <c r="AW36" s="7">
        <f t="shared" si="78"/>
        <v>2</v>
      </c>
      <c r="AX36" s="6">
        <f t="shared" si="79"/>
        <v>3.6735149890386882</v>
      </c>
      <c r="AY36" s="6">
        <f t="shared" si="80"/>
        <v>2.0009286963635815</v>
      </c>
      <c r="AZ36" s="1"/>
    </row>
    <row r="37" spans="3:56" x14ac:dyDescent="0.25">
      <c r="C37" s="20" t="s">
        <v>18</v>
      </c>
      <c r="D37" s="6">
        <f>D36-$D$32</f>
        <v>-0.49978152497956874</v>
      </c>
      <c r="E37" s="6">
        <f t="shared" ref="E37:N37" si="92">E36-$D$32</f>
        <v>-0.39810516237867577</v>
      </c>
      <c r="F37" s="6">
        <f t="shared" si="92"/>
        <v>-0.2971807075808337</v>
      </c>
      <c r="G37" s="6">
        <f t="shared" si="92"/>
        <v>-0.19700816058604298</v>
      </c>
      <c r="H37" s="6">
        <f t="shared" si="92"/>
        <v>-9.7587521394303822E-2</v>
      </c>
      <c r="I37" s="6">
        <f t="shared" si="92"/>
        <v>1.0812099943842135E-3</v>
      </c>
      <c r="J37" s="6">
        <f t="shared" si="92"/>
        <v>9.899803358002135E-2</v>
      </c>
      <c r="K37" s="6">
        <f t="shared" si="92"/>
        <v>0.19616294936260603</v>
      </c>
      <c r="L37" s="6">
        <f t="shared" si="92"/>
        <v>0.29257595734214092</v>
      </c>
      <c r="M37" s="6">
        <f t="shared" si="92"/>
        <v>0.38823705751862381</v>
      </c>
      <c r="N37" s="6">
        <f t="shared" si="92"/>
        <v>0.48314624989205468</v>
      </c>
      <c r="R37" t="s">
        <v>58</v>
      </c>
      <c r="AV37" s="3">
        <f t="shared" si="81"/>
        <v>2070</v>
      </c>
      <c r="AW37" s="7">
        <f t="shared" si="78"/>
        <v>2</v>
      </c>
      <c r="AX37" s="6">
        <f t="shared" si="79"/>
        <v>3.6195000563658604</v>
      </c>
      <c r="AY37" s="6">
        <f t="shared" si="80"/>
        <v>2.0010812099943842</v>
      </c>
      <c r="AZ37" s="1"/>
    </row>
    <row r="38" spans="3:56" x14ac:dyDescent="0.25">
      <c r="C38" s="21" t="s">
        <v>19</v>
      </c>
      <c r="D38" s="22"/>
      <c r="E38" s="23">
        <f>(E37-D37)/2</f>
        <v>5.0838181300446483E-2</v>
      </c>
      <c r="F38" s="23">
        <f t="shared" ref="F38" si="93">(F37-E37)/2</f>
        <v>5.0462227398921033E-2</v>
      </c>
      <c r="G38" s="23">
        <f t="shared" ref="G38" si="94">(G37-F37)/2</f>
        <v>5.0086273497395362E-2</v>
      </c>
      <c r="H38" s="23">
        <f t="shared" ref="H38" si="95">(H37-G37)/2</f>
        <v>4.9710319595869579E-2</v>
      </c>
      <c r="I38" s="23">
        <f t="shared" ref="I38" si="96">(I37-H37)/2</f>
        <v>4.9334365694344018E-2</v>
      </c>
      <c r="J38" s="23">
        <f t="shared" ref="J38" si="97">(J37-I37)/2</f>
        <v>4.8958411792818568E-2</v>
      </c>
      <c r="K38" s="23">
        <f t="shared" ref="K38" si="98">(K37-J37)/2</f>
        <v>4.8582457891292341E-2</v>
      </c>
      <c r="L38" s="23">
        <f t="shared" ref="L38" si="99">(L37-K37)/2</f>
        <v>4.8206503989767446E-2</v>
      </c>
      <c r="M38" s="23">
        <f t="shared" ref="M38" si="100">(M37-L37)/2</f>
        <v>4.7830550088241441E-2</v>
      </c>
      <c r="N38" s="23">
        <f t="shared" ref="N38" si="101">(N37-M37)/2</f>
        <v>4.7454596186715436E-2</v>
      </c>
      <c r="AV38" s="3">
        <f t="shared" si="81"/>
        <v>2075</v>
      </c>
      <c r="AW38" s="7">
        <f t="shared" si="78"/>
        <v>2</v>
      </c>
      <c r="AX38" s="6">
        <f t="shared" si="79"/>
        <v>3.5557298636886627</v>
      </c>
      <c r="AY38" s="6">
        <f t="shared" si="80"/>
        <v>2.0008846634244937</v>
      </c>
      <c r="AZ38" s="1"/>
    </row>
    <row r="39" spans="3:56" x14ac:dyDescent="0.25">
      <c r="AV39" s="3">
        <f t="shared" si="81"/>
        <v>2080</v>
      </c>
      <c r="AW39" s="7">
        <f t="shared" si="78"/>
        <v>2</v>
      </c>
      <c r="AX39" s="6">
        <f t="shared" si="79"/>
        <v>3.5421179461004799</v>
      </c>
      <c r="AY39" s="6">
        <f t="shared" si="80"/>
        <v>2.0008468943849498</v>
      </c>
      <c r="AZ39" s="1"/>
    </row>
    <row r="40" spans="3:56" x14ac:dyDescent="0.25">
      <c r="AV40" s="3">
        <f t="shared" si="81"/>
        <v>2085</v>
      </c>
      <c r="AW40" s="7">
        <f t="shared" si="78"/>
        <v>2</v>
      </c>
      <c r="AX40" s="6">
        <f t="shared" si="79"/>
        <v>3.4717185236437289</v>
      </c>
      <c r="AY40" s="6">
        <f t="shared" si="80"/>
        <v>2.0007623280344138</v>
      </c>
      <c r="AZ40" s="1"/>
    </row>
    <row r="41" spans="3:56" x14ac:dyDescent="0.25">
      <c r="C41" s="14" t="s">
        <v>20</v>
      </c>
      <c r="D41" s="15">
        <v>2.5</v>
      </c>
      <c r="E41" s="50" t="s">
        <v>21</v>
      </c>
      <c r="F41" s="53"/>
      <c r="G41" s="53"/>
      <c r="H41" s="54"/>
      <c r="I41" s="16">
        <f>BC12*D41*D41 +BD12*D41 +BE12</f>
        <v>5.1507846835682489</v>
      </c>
      <c r="J41" s="17"/>
      <c r="K41" s="17"/>
      <c r="L41" s="17"/>
      <c r="M41" s="17"/>
      <c r="N41" s="17"/>
      <c r="P41" s="40"/>
      <c r="Q41" s="40"/>
      <c r="R41" s="40"/>
      <c r="S41" s="41" t="s">
        <v>31</v>
      </c>
      <c r="T41" s="41"/>
      <c r="U41" s="41"/>
      <c r="V41" s="41"/>
      <c r="W41" s="41"/>
      <c r="X41" s="41"/>
      <c r="Y41" s="41"/>
      <c r="Z41" s="41"/>
      <c r="AA41" s="41"/>
      <c r="AB41" s="41"/>
      <c r="AV41" s="3">
        <f t="shared" si="81"/>
        <v>2090</v>
      </c>
      <c r="AW41" s="7">
        <f t="shared" si="78"/>
        <v>2</v>
      </c>
      <c r="AX41" s="6">
        <f t="shared" si="79"/>
        <v>3.4664043139379506</v>
      </c>
      <c r="AY41" s="6">
        <f t="shared" si="80"/>
        <v>2.0006929515682206</v>
      </c>
      <c r="AZ41" s="1"/>
    </row>
    <row r="42" spans="3:56" x14ac:dyDescent="0.25">
      <c r="C42" s="18"/>
      <c r="D42" s="41" t="s">
        <v>22</v>
      </c>
      <c r="E42" s="55"/>
      <c r="F42" s="55"/>
      <c r="G42" s="55"/>
      <c r="H42" s="55"/>
      <c r="I42" s="55"/>
      <c r="J42" s="55"/>
      <c r="K42" s="55"/>
      <c r="L42" s="55"/>
      <c r="M42" s="55"/>
      <c r="N42" s="55"/>
      <c r="P42" s="25" t="s">
        <v>1</v>
      </c>
      <c r="Q42" s="26" t="s">
        <v>35</v>
      </c>
      <c r="R42" s="28" t="s">
        <v>11</v>
      </c>
      <c r="S42" s="19">
        <v>-0.8</v>
      </c>
      <c r="T42" s="19">
        <v>-0.60000000000000009</v>
      </c>
      <c r="U42" s="19">
        <v>-0.40000000000000008</v>
      </c>
      <c r="V42" s="19">
        <v>-0.20000000000000007</v>
      </c>
      <c r="W42" s="19">
        <v>0</v>
      </c>
      <c r="X42" s="19">
        <v>0.2</v>
      </c>
      <c r="Y42" s="19">
        <v>0.4</v>
      </c>
      <c r="Z42" s="19">
        <v>0.60000000000000009</v>
      </c>
      <c r="AA42" s="19">
        <v>0.8</v>
      </c>
      <c r="AB42" s="19">
        <v>1</v>
      </c>
      <c r="AV42" s="3">
        <f t="shared" si="81"/>
        <v>2095</v>
      </c>
      <c r="AW42" s="7">
        <f t="shared" si="78"/>
        <v>2</v>
      </c>
      <c r="AX42" s="6">
        <f t="shared" si="79"/>
        <v>3.4098649400738328</v>
      </c>
      <c r="AY42" s="6">
        <f t="shared" si="80"/>
        <v>2.0007856910602482</v>
      </c>
      <c r="AZ42" s="1"/>
    </row>
    <row r="43" spans="3:56" x14ac:dyDescent="0.25">
      <c r="C43" s="18" t="s">
        <v>15</v>
      </c>
      <c r="D43" s="19">
        <v>-1</v>
      </c>
      <c r="E43" s="19">
        <f>D43+0.2</f>
        <v>-0.8</v>
      </c>
      <c r="F43" s="19">
        <f t="shared" ref="F43" si="102">E43+0.2</f>
        <v>-0.60000000000000009</v>
      </c>
      <c r="G43" s="19">
        <f t="shared" ref="G43" si="103">F43+0.2</f>
        <v>-0.40000000000000008</v>
      </c>
      <c r="H43" s="19">
        <f t="shared" ref="H43" si="104">G43+0.2</f>
        <v>-0.20000000000000007</v>
      </c>
      <c r="I43" s="19">
        <f t="shared" ref="I43" si="105">H43+0.2</f>
        <v>0</v>
      </c>
      <c r="J43" s="19">
        <f t="shared" ref="J43" si="106">I43+0.2</f>
        <v>0.2</v>
      </c>
      <c r="K43" s="19">
        <f t="shared" ref="K43" si="107">J43+0.2</f>
        <v>0.4</v>
      </c>
      <c r="L43" s="19">
        <f t="shared" ref="L43" si="108">K43+0.2</f>
        <v>0.60000000000000009</v>
      </c>
      <c r="M43" s="19">
        <f t="shared" ref="M43" si="109">L43+0.2</f>
        <v>0.8</v>
      </c>
      <c r="N43" s="19">
        <f t="shared" ref="N43" si="110">M43+0.2</f>
        <v>1</v>
      </c>
      <c r="P43" s="10">
        <v>2040</v>
      </c>
      <c r="Q43" s="27">
        <f t="shared" ref="Q43:R43" si="111">Q16</f>
        <v>2</v>
      </c>
      <c r="R43" s="16">
        <f t="shared" si="111"/>
        <v>4.0403961075755888</v>
      </c>
      <c r="S43" s="6">
        <f t="shared" ref="S43:AB43" si="112">0.01/S16</f>
        <v>0.23924153846944923</v>
      </c>
      <c r="T43" s="6">
        <f t="shared" si="112"/>
        <v>0.24629390461978484</v>
      </c>
      <c r="U43" s="6">
        <f t="shared" si="112"/>
        <v>0.25377467893249755</v>
      </c>
      <c r="V43" s="6">
        <f t="shared" si="112"/>
        <v>0.26172412081173407</v>
      </c>
      <c r="W43" s="6">
        <f t="shared" si="112"/>
        <v>0.2701876972603019</v>
      </c>
      <c r="X43" s="6">
        <f t="shared" si="112"/>
        <v>0.27921695302919519</v>
      </c>
      <c r="Y43" s="6">
        <f t="shared" si="112"/>
        <v>0.28887056127373878</v>
      </c>
      <c r="Z43" s="6">
        <f t="shared" si="112"/>
        <v>0.29921559996638736</v>
      </c>
      <c r="AA43" s="6">
        <f t="shared" si="112"/>
        <v>0.31032911276194575</v>
      </c>
      <c r="AB43" s="6">
        <f t="shared" si="112"/>
        <v>0.32230003112419953</v>
      </c>
      <c r="AV43" s="3">
        <f t="shared" si="81"/>
        <v>2100</v>
      </c>
      <c r="AW43" s="7">
        <f t="shared" si="78"/>
        <v>2</v>
      </c>
      <c r="AX43" s="6">
        <f t="shared" si="79"/>
        <v>3.3930772974573538</v>
      </c>
      <c r="AY43" s="6">
        <f t="shared" si="80"/>
        <v>2.0007865013093595</v>
      </c>
      <c r="AZ43" s="1"/>
    </row>
    <row r="44" spans="3:56" ht="15" customHeight="1" x14ac:dyDescent="0.25">
      <c r="C44" s="20" t="s">
        <v>16</v>
      </c>
      <c r="D44" s="6">
        <f>$I$44+D43</f>
        <v>4.1507846835682489</v>
      </c>
      <c r="E44" s="6">
        <f>$I$44+E43</f>
        <v>4.3507846835682491</v>
      </c>
      <c r="F44" s="6">
        <f>$I$44+F43</f>
        <v>4.5507846835682493</v>
      </c>
      <c r="G44" s="6">
        <f>$I$44+G43</f>
        <v>4.7507846835682486</v>
      </c>
      <c r="H44" s="6">
        <f>$I$44+H43</f>
        <v>4.9507846835682487</v>
      </c>
      <c r="I44" s="6">
        <f>I41</f>
        <v>5.1507846835682489</v>
      </c>
      <c r="J44" s="6">
        <f>$I$44+J43</f>
        <v>5.3507846835682491</v>
      </c>
      <c r="K44" s="6">
        <f>$I$44+K43</f>
        <v>5.5507846835682493</v>
      </c>
      <c r="L44" s="6">
        <f>$I$44+L43</f>
        <v>5.7507846835682486</v>
      </c>
      <c r="M44" s="6">
        <f>$I$44+M43</f>
        <v>5.9507846835682487</v>
      </c>
      <c r="N44" s="6">
        <f>$I$44+N43</f>
        <v>6.1507846835682489</v>
      </c>
      <c r="P44" s="40"/>
      <c r="Q44" s="40"/>
      <c r="R44" s="40"/>
      <c r="S44" s="41" t="s">
        <v>49</v>
      </c>
      <c r="T44" s="41"/>
      <c r="U44" s="41"/>
      <c r="V44" s="41"/>
      <c r="W44" s="41"/>
      <c r="X44" s="41"/>
      <c r="Y44" s="41"/>
      <c r="Z44" s="41"/>
      <c r="AA44" s="41"/>
      <c r="AB44" s="41"/>
    </row>
    <row r="45" spans="3:56" ht="15.75" customHeight="1" x14ac:dyDescent="0.25">
      <c r="C45" s="20" t="s">
        <v>17</v>
      </c>
      <c r="D45" s="6">
        <f t="shared" ref="D45:N45" si="113">$AW$12*D44*D44  +$AX$12*D44 + $AY$12</f>
        <v>2.1102978180865102</v>
      </c>
      <c r="E45" s="6">
        <f t="shared" si="113"/>
        <v>2.189629591073361</v>
      </c>
      <c r="F45" s="6">
        <f t="shared" si="113"/>
        <v>2.2669949445825663</v>
      </c>
      <c r="G45" s="6">
        <f t="shared" si="113"/>
        <v>2.3423938786141267</v>
      </c>
      <c r="H45" s="6">
        <f t="shared" si="113"/>
        <v>2.4158263931680435</v>
      </c>
      <c r="I45" s="6">
        <f t="shared" si="113"/>
        <v>2.4872924882443153</v>
      </c>
      <c r="J45" s="6">
        <f t="shared" si="113"/>
        <v>2.5567921638429429</v>
      </c>
      <c r="K45" s="6">
        <f t="shared" si="113"/>
        <v>2.6243254199639257</v>
      </c>
      <c r="L45" s="6">
        <f t="shared" si="113"/>
        <v>2.6898922566072634</v>
      </c>
      <c r="M45" s="6">
        <f t="shared" si="113"/>
        <v>2.753492673772957</v>
      </c>
      <c r="N45" s="6">
        <f t="shared" si="113"/>
        <v>2.8151266714610061</v>
      </c>
      <c r="AV45" s="5"/>
      <c r="AW45" s="61" t="s">
        <v>12</v>
      </c>
      <c r="AX45" s="62"/>
      <c r="AY45" s="62"/>
      <c r="AZ45" s="62"/>
      <c r="BA45" s="62"/>
      <c r="BB45" s="62"/>
      <c r="BC45" s="62"/>
      <c r="BD45" s="63"/>
    </row>
    <row r="46" spans="3:56" x14ac:dyDescent="0.25">
      <c r="C46" s="20" t="s">
        <v>18</v>
      </c>
      <c r="D46" s="6">
        <f t="shared" ref="D46:N46" si="114">D45-$D$41</f>
        <v>-0.38970218191348982</v>
      </c>
      <c r="E46" s="6">
        <f t="shared" si="114"/>
        <v>-0.31037040892663903</v>
      </c>
      <c r="F46" s="6">
        <f t="shared" si="114"/>
        <v>-0.23300505541743366</v>
      </c>
      <c r="G46" s="6">
        <f t="shared" si="114"/>
        <v>-0.15760612138587327</v>
      </c>
      <c r="H46" s="6">
        <f t="shared" si="114"/>
        <v>-8.4173606831956516E-2</v>
      </c>
      <c r="I46" s="6">
        <f t="shared" si="114"/>
        <v>-1.2707511755684742E-2</v>
      </c>
      <c r="J46" s="6">
        <f t="shared" si="114"/>
        <v>5.6792163842942944E-2</v>
      </c>
      <c r="K46" s="6">
        <f t="shared" si="114"/>
        <v>0.12432541996392565</v>
      </c>
      <c r="L46" s="6">
        <f t="shared" si="114"/>
        <v>0.18989225660726339</v>
      </c>
      <c r="M46" s="6">
        <f t="shared" si="114"/>
        <v>0.25349267377295703</v>
      </c>
      <c r="N46" s="6">
        <f t="shared" si="114"/>
        <v>0.31512667146100615</v>
      </c>
      <c r="AV46" s="5"/>
      <c r="AW46" s="8">
        <v>2030</v>
      </c>
      <c r="AX46" s="8">
        <f>AW46+10</f>
        <v>2040</v>
      </c>
      <c r="AY46" s="8">
        <f t="shared" ref="AY46" si="115">AX46+10</f>
        <v>2050</v>
      </c>
      <c r="AZ46" s="8">
        <f>AY46+10</f>
        <v>2060</v>
      </c>
      <c r="BA46" s="8">
        <f>AZ46+10</f>
        <v>2070</v>
      </c>
      <c r="BB46" s="8">
        <f>BA46+10</f>
        <v>2080</v>
      </c>
      <c r="BC46" s="8">
        <f>BB46+10</f>
        <v>2090</v>
      </c>
      <c r="BD46" s="8">
        <f>BC46+10</f>
        <v>2100</v>
      </c>
    </row>
    <row r="47" spans="3:56" x14ac:dyDescent="0.25">
      <c r="C47" s="21" t="s">
        <v>19</v>
      </c>
      <c r="D47" s="22"/>
      <c r="E47" s="23">
        <f>(E46-D46)/2</f>
        <v>3.9665886493425395E-2</v>
      </c>
      <c r="F47" s="23">
        <f t="shared" ref="F47" si="116">(F46-E46)/2</f>
        <v>3.8682676754602685E-2</v>
      </c>
      <c r="G47" s="23">
        <f t="shared" ref="G47" si="117">(G46-F46)/2</f>
        <v>3.7699467015780197E-2</v>
      </c>
      <c r="H47" s="23">
        <f t="shared" ref="H47" si="118">(H46-G46)/2</f>
        <v>3.6716257276958375E-2</v>
      </c>
      <c r="I47" s="23">
        <f t="shared" ref="I47" si="119">(I46-H46)/2</f>
        <v>3.5733047538135887E-2</v>
      </c>
      <c r="J47" s="23">
        <f t="shared" ref="J47" si="120">(J46-I46)/2</f>
        <v>3.4749837799313843E-2</v>
      </c>
      <c r="K47" s="23">
        <f t="shared" ref="K47" si="121">(K46-J46)/2</f>
        <v>3.3766628060491355E-2</v>
      </c>
      <c r="L47" s="23">
        <f t="shared" ref="L47" si="122">(L46-K46)/2</f>
        <v>3.2783418321668867E-2</v>
      </c>
      <c r="M47" s="23">
        <f t="shared" ref="M47" si="123">(M46-L46)/2</f>
        <v>3.1800208582846823E-2</v>
      </c>
      <c r="N47" s="23">
        <f t="shared" ref="N47" si="124">(N46-M46)/2</f>
        <v>3.0816998844024557E-2</v>
      </c>
      <c r="AV47" s="13">
        <v>3</v>
      </c>
      <c r="AW47" s="6">
        <f>$AW$8*$AV47*$AV47+$AX$8*$AV47+$AY$8</f>
        <v>1.5198238389298386</v>
      </c>
      <c r="AX47" s="6">
        <f>$AW$10*$AV47*$AV47+$AX$10*$AV47+$AY$10</f>
        <v>1.5681723441625195</v>
      </c>
      <c r="AY47" s="6">
        <f>$AW$12*$AV47*$AV47+$AX$12*$AV47+$AY$12</f>
        <v>1.6156198093129297</v>
      </c>
      <c r="AZ47" s="6">
        <f>$AW$14*$AV47*$AV47+$AX$14*$AV47+$AY$14</f>
        <v>1.6550863316688922</v>
      </c>
      <c r="BA47" s="6">
        <f>$AW$16*$AV47*$AV47+$AX$16*$AV47+$AY$16</f>
        <v>1.693012211311824</v>
      </c>
      <c r="BB47" s="6">
        <f>$AW$18*$AV47*$AV47+$AX$18*$AV47+$AY$18</f>
        <v>1.7192590260072695</v>
      </c>
      <c r="BC47" s="6">
        <f>$AW$20*$AV47*$AV47+$AX$20*$AV47+$AY$20</f>
        <v>1.7516171990248699</v>
      </c>
      <c r="BD47" s="6">
        <f>$AW$22*$AV47*$AV47+$AX$22*$AV47+$AY$22</f>
        <v>1.7871066195503345</v>
      </c>
    </row>
    <row r="48" spans="3:56" x14ac:dyDescent="0.25">
      <c r="AV48" s="13">
        <f>AV47+1</f>
        <v>4</v>
      </c>
      <c r="AW48" s="6">
        <f>$AW$8*$AV48*$AV48+$AX$8*$AV48+$AY$8</f>
        <v>1.8726172486911139</v>
      </c>
      <c r="AX48" s="6">
        <f>$AW$10*$AV48*$AV48+$AX$10*$AV48+$AY$10</f>
        <v>1.9646401212258129</v>
      </c>
      <c r="AY48" s="6">
        <f>$AW$12*$AV48*$AV48+$AX$12*$AV48+$AY$12</f>
        <v>2.0491876148793255</v>
      </c>
      <c r="AZ48" s="6">
        <f>$AW$14*$AV48*$AV48+$AX$14*$AV48+$AY$14</f>
        <v>2.1225552337026539</v>
      </c>
      <c r="BA48" s="6">
        <f>$AW$16*$AV48*$AV48+$AX$16*$AV48+$AY$16</f>
        <v>2.1867224243688002</v>
      </c>
      <c r="BB48" s="6">
        <f>$AW$18*$AV48*$AV48+$AX$18*$AV48+$AY$18</f>
        <v>2.2350847751777025</v>
      </c>
      <c r="BC48" s="6">
        <f>$AW$20*$AV48*$AV48+$AX$20*$AV48+$AY$20</f>
        <v>2.2825987435767368</v>
      </c>
      <c r="BD48" s="6">
        <f>$AW$22*$AV48*$AV48+$AX$22*$AV48+$AY$22</f>
        <v>2.3286542793613991</v>
      </c>
    </row>
    <row r="49" spans="16:56" x14ac:dyDescent="0.25">
      <c r="AV49" s="13">
        <f t="shared" ref="AV49:AV51" si="125">AV48+1</f>
        <v>5</v>
      </c>
      <c r="AW49" s="6">
        <f>$AW$8*$AV49*$AV49+$AX$8*$AV49+$AY$8</f>
        <v>2.145104745166293</v>
      </c>
      <c r="AX49" s="6">
        <f>$AW$10*$AV49*$AV49+$AX$10*$AV49+$AY$10</f>
        <v>2.3012647261720081</v>
      </c>
      <c r="AY49" s="6">
        <f>$AW$12*$AV49*$AV49+$AX$12*$AV49+$AY$12</f>
        <v>2.4335949335046072</v>
      </c>
      <c r="AZ49" s="6">
        <f>$AW$14*$AV49*$AV49+$AX$14*$AV49+$AY$14</f>
        <v>2.5672565740241873</v>
      </c>
      <c r="BA49" s="6">
        <f>$AW$16*$AV49*$AV49+$AX$16*$AV49+$AY$16</f>
        <v>2.6616349423494938</v>
      </c>
      <c r="BB49" s="6">
        <f>$AW$18*$AV49*$AV49+$AX$18*$AV49+$AY$18</f>
        <v>2.7352032892136848</v>
      </c>
      <c r="BC49" s="6">
        <f>$AW$20*$AV49*$AV49+$AX$20*$AV49+$AY$20</f>
        <v>2.80213927928583</v>
      </c>
      <c r="BD49" s="6">
        <f>$AW$22*$AV49*$AV49+$AX$22*$AV49+$AY$22</f>
        <v>2.8634131596863908</v>
      </c>
    </row>
    <row r="50" spans="16:56" x14ac:dyDescent="0.25">
      <c r="AV50" s="13">
        <f t="shared" si="125"/>
        <v>6</v>
      </c>
      <c r="AW50" s="6">
        <f>$AW$8*$AV50*$AV50+$AX$8*$AV50+$AY$8</f>
        <v>2.3372863283553755</v>
      </c>
      <c r="AX50" s="6">
        <f>$AW$10*$AV50*$AV50+$AX$10*$AV50+$AY$10</f>
        <v>2.5780461590011039</v>
      </c>
      <c r="AY50" s="6">
        <f>$AW$12*$AV50*$AV50+$AX$12*$AV50+$AY$12</f>
        <v>2.7688417651887747</v>
      </c>
      <c r="AZ50" s="6">
        <f>$AW$14*$AV50*$AV50+$AX$14*$AV50+$AY$14</f>
        <v>2.9891903526334929</v>
      </c>
      <c r="BA50" s="6">
        <f>$AW$16*$AV50*$AV50+$AX$16*$AV50+$AY$16</f>
        <v>3.1177497652539059</v>
      </c>
      <c r="BB50" s="6">
        <f>$AW$18*$AV50*$AV50+$AX$18*$AV50+$AY$18</f>
        <v>3.219614568115218</v>
      </c>
      <c r="BC50" s="6">
        <f>$AW$20*$AV50*$AV50+$AX$20*$AV50+$AY$20</f>
        <v>3.3102388061521486</v>
      </c>
      <c r="BD50" s="6">
        <f>$AW$22*$AV50*$AV50+$AX$22*$AV50+$AY$22</f>
        <v>3.39138326052531</v>
      </c>
    </row>
    <row r="51" spans="16:56" x14ac:dyDescent="0.25">
      <c r="AV51" s="13">
        <f t="shared" si="125"/>
        <v>7</v>
      </c>
      <c r="AW51" s="6">
        <f>$AW$8*$AV51*$AV51+$AX$8*$AV51+$AY$8</f>
        <v>2.449161998258361</v>
      </c>
      <c r="AX51" s="6">
        <f>$AW$10*$AV51*$AV51+$AX$10*$AV51+$AY$10</f>
        <v>2.794984419713102</v>
      </c>
      <c r="AY51" s="6">
        <f>$AW$12*$AV51*$AV51+$AX$12*$AV51+$AY$12</f>
        <v>3.0549281099318284</v>
      </c>
      <c r="AZ51" s="6">
        <f>$AW$14*$AV51*$AV51+$AX$14*$AV51+$AY$14</f>
        <v>3.3883565695305711</v>
      </c>
      <c r="BA51" s="6">
        <f>$AW$16*$AV51*$AV51+$AX$16*$AV51+$AY$16</f>
        <v>3.5550668930820359</v>
      </c>
      <c r="BB51" s="6">
        <f>$AW$18*$AV51*$AV51+$AX$18*$AV51+$AY$18</f>
        <v>3.6883186118822997</v>
      </c>
      <c r="BC51" s="6">
        <f>$AW$20*$AV51*$AV51+$AX$20*$AV51+$AY$20</f>
        <v>3.8068973241756936</v>
      </c>
      <c r="BD51" s="6">
        <f>$AW$22*$AV51*$AV51+$AX$22*$AV51+$AY$22</f>
        <v>3.912564581878156</v>
      </c>
    </row>
    <row r="52" spans="16:56" ht="15" customHeight="1" x14ac:dyDescent="0.25">
      <c r="P52" s="40"/>
      <c r="Q52" s="40"/>
      <c r="R52" s="40"/>
      <c r="S52" s="41" t="s">
        <v>31</v>
      </c>
      <c r="T52" s="41"/>
      <c r="U52" s="41"/>
      <c r="V52" s="41"/>
      <c r="W52" s="41"/>
      <c r="X52" s="41"/>
      <c r="Y52" s="41"/>
      <c r="Z52" s="41"/>
      <c r="AA52" s="41"/>
      <c r="AB52" s="41"/>
    </row>
    <row r="53" spans="16:56" ht="15" customHeight="1" x14ac:dyDescent="0.25">
      <c r="P53" s="25" t="s">
        <v>1</v>
      </c>
      <c r="Q53" s="26" t="s">
        <v>35</v>
      </c>
      <c r="R53" s="28" t="s">
        <v>11</v>
      </c>
      <c r="S53" s="19">
        <v>-0.8</v>
      </c>
      <c r="T53" s="19">
        <v>-0.60000000000000009</v>
      </c>
      <c r="U53" s="19">
        <v>-0.40000000000000008</v>
      </c>
      <c r="V53" s="19">
        <v>-0.20000000000000007</v>
      </c>
      <c r="W53" s="19">
        <v>0</v>
      </c>
      <c r="X53" s="19">
        <v>0.2</v>
      </c>
      <c r="Y53" s="19">
        <v>0.4</v>
      </c>
      <c r="Z53" s="19">
        <v>0.60000000000000009</v>
      </c>
      <c r="AA53" s="19">
        <v>0.8</v>
      </c>
      <c r="AB53" s="19">
        <v>1</v>
      </c>
    </row>
    <row r="54" spans="16:56" x14ac:dyDescent="0.25">
      <c r="P54" s="10">
        <v>2040</v>
      </c>
      <c r="Q54" s="27">
        <f>Q7</f>
        <v>2</v>
      </c>
      <c r="R54" s="16">
        <f>R7</f>
        <v>4.0403961075755888</v>
      </c>
      <c r="S54" s="6" t="e">
        <f t="shared" ref="S54:AB54" si="126">0.01/S63</f>
        <v>#DIV/0!</v>
      </c>
      <c r="T54" s="6" t="e">
        <f t="shared" si="126"/>
        <v>#DIV/0!</v>
      </c>
      <c r="U54" s="6" t="e">
        <f t="shared" si="126"/>
        <v>#DIV/0!</v>
      </c>
      <c r="V54" s="6" t="e">
        <f t="shared" si="126"/>
        <v>#DIV/0!</v>
      </c>
      <c r="W54" s="6" t="e">
        <f t="shared" si="126"/>
        <v>#DIV/0!</v>
      </c>
      <c r="X54" s="6" t="e">
        <f t="shared" si="126"/>
        <v>#DIV/0!</v>
      </c>
      <c r="Y54" s="6" t="e">
        <f t="shared" si="126"/>
        <v>#DIV/0!</v>
      </c>
      <c r="Z54" s="6" t="e">
        <f t="shared" si="126"/>
        <v>#DIV/0!</v>
      </c>
      <c r="AA54" s="6" t="e">
        <f t="shared" si="126"/>
        <v>#DIV/0!</v>
      </c>
      <c r="AB54" s="6" t="e">
        <f t="shared" si="126"/>
        <v>#DIV/0!</v>
      </c>
    </row>
    <row r="55" spans="16:56" x14ac:dyDescent="0.25">
      <c r="P55" s="10">
        <v>2050</v>
      </c>
      <c r="Q55" s="27">
        <f>Q54</f>
        <v>2</v>
      </c>
      <c r="R55" s="16">
        <f t="shared" ref="R55:R58" si="127">R8</f>
        <v>3.879034677507224</v>
      </c>
      <c r="S55" s="6" t="e">
        <f t="shared" ref="S55:AB55" si="128">0.01/S64</f>
        <v>#DIV/0!</v>
      </c>
      <c r="T55" s="6" t="e">
        <f t="shared" si="128"/>
        <v>#DIV/0!</v>
      </c>
      <c r="U55" s="6" t="e">
        <f t="shared" si="128"/>
        <v>#DIV/0!</v>
      </c>
      <c r="V55" s="6" t="e">
        <f t="shared" si="128"/>
        <v>#DIV/0!</v>
      </c>
      <c r="W55" s="6" t="e">
        <f t="shared" si="128"/>
        <v>#DIV/0!</v>
      </c>
      <c r="X55" s="6" t="e">
        <f t="shared" si="128"/>
        <v>#DIV/0!</v>
      </c>
      <c r="Y55" s="6" t="e">
        <f t="shared" si="128"/>
        <v>#DIV/0!</v>
      </c>
      <c r="Z55" s="6" t="e">
        <f t="shared" si="128"/>
        <v>#DIV/0!</v>
      </c>
      <c r="AA55" s="6" t="e">
        <f t="shared" si="128"/>
        <v>#DIV/0!</v>
      </c>
      <c r="AB55" s="6" t="e">
        <f t="shared" si="128"/>
        <v>#DIV/0!</v>
      </c>
    </row>
    <row r="56" spans="16:56" x14ac:dyDescent="0.25">
      <c r="P56" s="10">
        <v>2060</v>
      </c>
      <c r="Q56" s="27">
        <f>Q55</f>
        <v>2</v>
      </c>
      <c r="R56" s="16">
        <f t="shared" si="127"/>
        <v>3.7348145332963911</v>
      </c>
      <c r="S56" s="6" t="e">
        <f t="shared" ref="S56:AB56" si="129">0.01/S65</f>
        <v>#DIV/0!</v>
      </c>
      <c r="T56" s="6" t="e">
        <f t="shared" si="129"/>
        <v>#DIV/0!</v>
      </c>
      <c r="U56" s="6" t="e">
        <f t="shared" si="129"/>
        <v>#DIV/0!</v>
      </c>
      <c r="V56" s="6" t="e">
        <f t="shared" si="129"/>
        <v>#DIV/0!</v>
      </c>
      <c r="W56" s="6" t="e">
        <f t="shared" si="129"/>
        <v>#DIV/0!</v>
      </c>
      <c r="X56" s="6" t="e">
        <f t="shared" si="129"/>
        <v>#DIV/0!</v>
      </c>
      <c r="Y56" s="6" t="e">
        <f t="shared" si="129"/>
        <v>#DIV/0!</v>
      </c>
      <c r="Z56" s="6" t="e">
        <f t="shared" si="129"/>
        <v>#DIV/0!</v>
      </c>
      <c r="AA56" s="6" t="e">
        <f t="shared" si="129"/>
        <v>#DIV/0!</v>
      </c>
      <c r="AB56" s="6" t="e">
        <f t="shared" si="129"/>
        <v>#DIV/0!</v>
      </c>
    </row>
    <row r="57" spans="16:56" x14ac:dyDescent="0.25">
      <c r="P57" s="10">
        <v>2070</v>
      </c>
      <c r="Q57" s="27">
        <f>Q56</f>
        <v>2</v>
      </c>
      <c r="R57" s="16">
        <f t="shared" si="127"/>
        <v>3.6195000563658604</v>
      </c>
      <c r="S57" s="6" t="e">
        <f t="shared" ref="S57:AB57" si="130">0.01/S66</f>
        <v>#DIV/0!</v>
      </c>
      <c r="T57" s="6" t="e">
        <f t="shared" si="130"/>
        <v>#DIV/0!</v>
      </c>
      <c r="U57" s="6" t="e">
        <f t="shared" si="130"/>
        <v>#DIV/0!</v>
      </c>
      <c r="V57" s="6" t="e">
        <f t="shared" si="130"/>
        <v>#DIV/0!</v>
      </c>
      <c r="W57" s="6" t="e">
        <f t="shared" si="130"/>
        <v>#DIV/0!</v>
      </c>
      <c r="X57" s="6" t="e">
        <f t="shared" si="130"/>
        <v>#DIV/0!</v>
      </c>
      <c r="Y57" s="6" t="e">
        <f t="shared" si="130"/>
        <v>#DIV/0!</v>
      </c>
      <c r="Z57" s="6" t="e">
        <f t="shared" si="130"/>
        <v>#DIV/0!</v>
      </c>
      <c r="AA57" s="6" t="e">
        <f t="shared" si="130"/>
        <v>#DIV/0!</v>
      </c>
      <c r="AB57" s="6" t="e">
        <f t="shared" si="130"/>
        <v>#DIV/0!</v>
      </c>
    </row>
    <row r="58" spans="16:56" x14ac:dyDescent="0.25">
      <c r="P58" s="10">
        <v>2050</v>
      </c>
      <c r="Q58" s="11">
        <v>2.5</v>
      </c>
      <c r="R58" s="16">
        <f t="shared" si="127"/>
        <v>5.1507846835682489</v>
      </c>
      <c r="S58" s="6" t="e">
        <f t="shared" ref="S58:AB58" si="131">0.01/S67</f>
        <v>#DIV/0!</v>
      </c>
      <c r="T58" s="6" t="e">
        <f t="shared" si="131"/>
        <v>#DIV/0!</v>
      </c>
      <c r="U58" s="6" t="e">
        <f t="shared" si="131"/>
        <v>#DIV/0!</v>
      </c>
      <c r="V58" s="6" t="e">
        <f t="shared" si="131"/>
        <v>#DIV/0!</v>
      </c>
      <c r="W58" s="6" t="e">
        <f t="shared" si="131"/>
        <v>#DIV/0!</v>
      </c>
      <c r="X58" s="6" t="e">
        <f t="shared" si="131"/>
        <v>#DIV/0!</v>
      </c>
      <c r="Y58" s="6" t="e">
        <f t="shared" si="131"/>
        <v>#DIV/0!</v>
      </c>
      <c r="Z58" s="6" t="e">
        <f t="shared" si="131"/>
        <v>#DIV/0!</v>
      </c>
      <c r="AA58" s="6" t="e">
        <f t="shared" si="131"/>
        <v>#DIV/0!</v>
      </c>
      <c r="AB58" s="6" t="e">
        <f t="shared" si="131"/>
        <v>#DIV/0!</v>
      </c>
    </row>
    <row r="59" spans="16:56" x14ac:dyDescent="0.25">
      <c r="P59" s="40"/>
      <c r="Q59" s="40"/>
      <c r="R59" s="40"/>
      <c r="S59" s="41" t="s">
        <v>49</v>
      </c>
      <c r="T59" s="41"/>
      <c r="U59" s="41"/>
      <c r="V59" s="41"/>
      <c r="W59" s="41"/>
      <c r="X59" s="41"/>
      <c r="Y59" s="41"/>
      <c r="Z59" s="41"/>
      <c r="AA59" s="41"/>
      <c r="AB59" s="41"/>
    </row>
  </sheetData>
  <mergeCells count="65">
    <mergeCell ref="AX3:BE3"/>
    <mergeCell ref="AL20:AM20"/>
    <mergeCell ref="AN20:AR20"/>
    <mergeCell ref="AL23:AM23"/>
    <mergeCell ref="AN23:AR23"/>
    <mergeCell ref="AL11:AM11"/>
    <mergeCell ref="AN11:AR11"/>
    <mergeCell ref="AL14:AM14"/>
    <mergeCell ref="AN14:AR14"/>
    <mergeCell ref="AL29:AM29"/>
    <mergeCell ref="AN29:AR29"/>
    <mergeCell ref="AD20:AE20"/>
    <mergeCell ref="AF20:AJ20"/>
    <mergeCell ref="AD23:AE23"/>
    <mergeCell ref="AF23:AJ23"/>
    <mergeCell ref="AD29:AE29"/>
    <mergeCell ref="AF29:AJ29"/>
    <mergeCell ref="AV26:AV27"/>
    <mergeCell ref="AW26:AW27"/>
    <mergeCell ref="AV24:AY25"/>
    <mergeCell ref="AV5:AV6"/>
    <mergeCell ref="AW45:BD45"/>
    <mergeCell ref="AY26:AY27"/>
    <mergeCell ref="AX26:AX27"/>
    <mergeCell ref="AW5:AY5"/>
    <mergeCell ref="BB5:BB6"/>
    <mergeCell ref="BC5:BE5"/>
    <mergeCell ref="D15:N15"/>
    <mergeCell ref="D33:N33"/>
    <mergeCell ref="E41:H41"/>
    <mergeCell ref="D42:N42"/>
    <mergeCell ref="D24:N24"/>
    <mergeCell ref="E32:H32"/>
    <mergeCell ref="E23:H23"/>
    <mergeCell ref="E5:H5"/>
    <mergeCell ref="D6:N6"/>
    <mergeCell ref="S14:AB14"/>
    <mergeCell ref="AL5:AM5"/>
    <mergeCell ref="AN5:AR5"/>
    <mergeCell ref="P5:R5"/>
    <mergeCell ref="S5:AB5"/>
    <mergeCell ref="E14:H14"/>
    <mergeCell ref="AD5:AE5"/>
    <mergeCell ref="AF5:AJ5"/>
    <mergeCell ref="AD11:AE11"/>
    <mergeCell ref="AF11:AJ11"/>
    <mergeCell ref="AD14:AE14"/>
    <mergeCell ref="AF14:AJ14"/>
    <mergeCell ref="P12:R12"/>
    <mergeCell ref="S12:AB12"/>
    <mergeCell ref="P14:R14"/>
    <mergeCell ref="P21:R21"/>
    <mergeCell ref="P41:R41"/>
    <mergeCell ref="S41:AB41"/>
    <mergeCell ref="P44:R44"/>
    <mergeCell ref="S44:AB44"/>
    <mergeCell ref="P23:R23"/>
    <mergeCell ref="S23:AB23"/>
    <mergeCell ref="P30:R30"/>
    <mergeCell ref="S30:AB30"/>
    <mergeCell ref="P52:R52"/>
    <mergeCell ref="S52:AB52"/>
    <mergeCell ref="P59:R59"/>
    <mergeCell ref="S59:AB59"/>
    <mergeCell ref="S21:AB21"/>
  </mergeCells>
  <hyperlinks>
    <hyperlink ref="AX3" r:id="rId1" display="https://chesdata.com/downloads/AR6FormulasFromData.xlsx" xr:uid="{B5723AB9-01F4-439D-AD1E-BFB4D84A4074}"/>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0B278-2555-4619-BE0A-81791C9E821C}">
  <sheetPr codeName="Sheet4"/>
  <dimension ref="A1:BD53"/>
  <sheetViews>
    <sheetView zoomScaleNormal="100" workbookViewId="0"/>
  </sheetViews>
  <sheetFormatPr defaultRowHeight="15" x14ac:dyDescent="0.25"/>
  <cols>
    <col min="1" max="2" width="8.7109375" customWidth="1"/>
    <col min="3" max="3" width="29.28515625" customWidth="1"/>
    <col min="4" max="14" width="5.7109375" customWidth="1"/>
    <col min="16" max="16" width="5.7109375" customWidth="1"/>
    <col min="17" max="17" width="10.5703125" customWidth="1"/>
    <col min="18" max="18" width="5.7109375" customWidth="1"/>
    <col min="19" max="28" width="6.28515625" customWidth="1"/>
    <col min="30" max="30" width="5.7109375" customWidth="1"/>
    <col min="31" max="31" width="10.42578125" customWidth="1"/>
    <col min="32" max="38" width="5.7109375" customWidth="1"/>
    <col min="39" max="39" width="12.5703125" customWidth="1"/>
    <col min="40" max="44" width="5.7109375" customWidth="1"/>
    <col min="47" max="47" width="5.28515625" customWidth="1"/>
    <col min="48" max="50" width="10.7109375" customWidth="1"/>
    <col min="51" max="52" width="5.42578125" customWidth="1"/>
    <col min="53" max="53" width="6.5703125" customWidth="1"/>
    <col min="54" max="54" width="10.7109375" customWidth="1"/>
    <col min="55" max="55" width="11.7109375" customWidth="1"/>
    <col min="56" max="56" width="11.85546875" customWidth="1"/>
  </cols>
  <sheetData>
    <row r="1" spans="1:56" x14ac:dyDescent="0.25">
      <c r="A1" s="9" t="s">
        <v>52</v>
      </c>
      <c r="AN1" s="1"/>
      <c r="AO1" s="1"/>
      <c r="AP1" s="1"/>
      <c r="AQ1" s="1"/>
    </row>
    <row r="2" spans="1:56" x14ac:dyDescent="0.25">
      <c r="A2" t="s">
        <v>0</v>
      </c>
    </row>
    <row r="3" spans="1:56" x14ac:dyDescent="0.25">
      <c r="A3" t="s">
        <v>40</v>
      </c>
      <c r="C3" s="33" t="s">
        <v>39</v>
      </c>
      <c r="AU3" t="s">
        <v>44</v>
      </c>
      <c r="AW3" s="36" t="s">
        <v>39</v>
      </c>
      <c r="AX3" s="37"/>
      <c r="AY3" s="37"/>
      <c r="AZ3" s="37"/>
      <c r="BA3" s="37"/>
      <c r="BB3" s="37"/>
      <c r="BC3" s="37"/>
      <c r="BD3" s="37"/>
    </row>
    <row r="5" spans="1:56" x14ac:dyDescent="0.25">
      <c r="C5" s="14" t="s">
        <v>13</v>
      </c>
      <c r="D5" s="15">
        <v>2</v>
      </c>
      <c r="E5" s="50" t="s">
        <v>14</v>
      </c>
      <c r="F5" s="51"/>
      <c r="G5" s="51"/>
      <c r="H5" s="52"/>
      <c r="I5" s="16">
        <f>BB10*D5*D5+BC10*D5+BD10</f>
        <v>3.7916586691853804</v>
      </c>
      <c r="J5" s="17"/>
      <c r="K5" s="17"/>
      <c r="L5" s="17"/>
      <c r="M5" s="17"/>
      <c r="N5" s="17"/>
      <c r="P5" s="40"/>
      <c r="Q5" s="40"/>
      <c r="R5" s="40"/>
      <c r="S5" s="41" t="s">
        <v>31</v>
      </c>
      <c r="T5" s="41"/>
      <c r="U5" s="41"/>
      <c r="V5" s="41"/>
      <c r="W5" s="41"/>
      <c r="X5" s="41"/>
      <c r="Y5" s="41"/>
      <c r="Z5" s="41"/>
      <c r="AA5" s="41"/>
      <c r="AB5" s="41"/>
      <c r="AD5" s="42"/>
      <c r="AE5" s="42"/>
      <c r="AF5" s="44" t="s">
        <v>37</v>
      </c>
      <c r="AG5" s="45"/>
      <c r="AH5" s="45"/>
      <c r="AI5" s="45"/>
      <c r="AJ5" s="46"/>
      <c r="AK5" s="32"/>
      <c r="AL5" s="42"/>
      <c r="AM5" s="42"/>
      <c r="AN5" s="43" t="s">
        <v>37</v>
      </c>
      <c r="AO5" s="43"/>
      <c r="AP5" s="43"/>
      <c r="AQ5" s="43"/>
      <c r="AR5" s="43"/>
      <c r="AU5" s="41" t="s">
        <v>1</v>
      </c>
      <c r="AV5" s="60" t="s">
        <v>7</v>
      </c>
      <c r="AW5" s="60"/>
      <c r="AX5" s="60"/>
      <c r="AY5" s="31"/>
      <c r="BA5" s="41" t="s">
        <v>1</v>
      </c>
      <c r="BB5" s="70" t="s">
        <v>8</v>
      </c>
      <c r="BC5" s="70"/>
      <c r="BD5" s="70"/>
    </row>
    <row r="6" spans="1:56" x14ac:dyDescent="0.25">
      <c r="C6" s="18"/>
      <c r="D6" s="41" t="s">
        <v>28</v>
      </c>
      <c r="E6" s="41"/>
      <c r="F6" s="41"/>
      <c r="G6" s="41"/>
      <c r="H6" s="41"/>
      <c r="I6" s="41"/>
      <c r="J6" s="41"/>
      <c r="K6" s="41"/>
      <c r="L6" s="41"/>
      <c r="M6" s="41"/>
      <c r="N6" s="49"/>
      <c r="P6" s="25" t="s">
        <v>1</v>
      </c>
      <c r="Q6" s="26" t="s">
        <v>35</v>
      </c>
      <c r="R6" s="28" t="s">
        <v>11</v>
      </c>
      <c r="S6" s="19">
        <v>-0.8</v>
      </c>
      <c r="T6" s="19">
        <v>-0.60000000000000009</v>
      </c>
      <c r="U6" s="19">
        <v>-0.40000000000000008</v>
      </c>
      <c r="V6" s="19">
        <v>-0.20000000000000007</v>
      </c>
      <c r="W6" s="19">
        <v>0</v>
      </c>
      <c r="X6" s="19">
        <v>0.2</v>
      </c>
      <c r="Y6" s="19">
        <v>0.4</v>
      </c>
      <c r="Z6" s="19">
        <v>0.60000000000000009</v>
      </c>
      <c r="AA6" s="19">
        <v>0.8</v>
      </c>
      <c r="AB6" s="19">
        <v>1</v>
      </c>
      <c r="AD6" s="24" t="s">
        <v>1</v>
      </c>
      <c r="AE6" s="12" t="s">
        <v>35</v>
      </c>
      <c r="AF6" s="29">
        <v>1</v>
      </c>
      <c r="AG6" s="29">
        <f>AF6+0.25</f>
        <v>1.25</v>
      </c>
      <c r="AH6" s="29">
        <f t="shared" ref="AH6:AI6" si="0">AG6+0.25</f>
        <v>1.5</v>
      </c>
      <c r="AI6" s="29">
        <f t="shared" si="0"/>
        <v>1.75</v>
      </c>
      <c r="AJ6" s="29">
        <f>AI6+0.25</f>
        <v>2</v>
      </c>
      <c r="AK6" s="34"/>
      <c r="AL6" s="24" t="s">
        <v>1</v>
      </c>
      <c r="AM6" s="12" t="s">
        <v>35</v>
      </c>
      <c r="AN6" s="29">
        <v>1</v>
      </c>
      <c r="AO6" s="29">
        <f>AN6+0.25</f>
        <v>1.25</v>
      </c>
      <c r="AP6" s="29">
        <f t="shared" ref="AP6:AQ6" si="1">AO6+0.25</f>
        <v>1.5</v>
      </c>
      <c r="AQ6" s="29">
        <f t="shared" si="1"/>
        <v>1.75</v>
      </c>
      <c r="AR6" s="29">
        <f>AQ6+0.25</f>
        <v>2</v>
      </c>
      <c r="AU6" s="58"/>
      <c r="AV6" s="2" t="s">
        <v>3</v>
      </c>
      <c r="AW6" s="2" t="s">
        <v>4</v>
      </c>
      <c r="AX6" s="2" t="s">
        <v>5</v>
      </c>
      <c r="AY6" s="32"/>
      <c r="BA6" s="58"/>
      <c r="BB6" s="2" t="s">
        <v>3</v>
      </c>
      <c r="BC6" s="2" t="s">
        <v>4</v>
      </c>
      <c r="BD6" s="2" t="s">
        <v>5</v>
      </c>
    </row>
    <row r="7" spans="1:56" x14ac:dyDescent="0.25">
      <c r="C7" s="18" t="s">
        <v>15</v>
      </c>
      <c r="D7" s="19">
        <v>-1</v>
      </c>
      <c r="E7" s="19">
        <f>D7+0.2</f>
        <v>-0.8</v>
      </c>
      <c r="F7" s="19">
        <f t="shared" ref="F7:N7" si="2">E7+0.2</f>
        <v>-0.60000000000000009</v>
      </c>
      <c r="G7" s="19">
        <f t="shared" si="2"/>
        <v>-0.40000000000000008</v>
      </c>
      <c r="H7" s="19">
        <f t="shared" si="2"/>
        <v>-0.20000000000000007</v>
      </c>
      <c r="I7" s="19">
        <f t="shared" si="2"/>
        <v>0</v>
      </c>
      <c r="J7" s="19">
        <f t="shared" si="2"/>
        <v>0.2</v>
      </c>
      <c r="K7" s="19">
        <f t="shared" si="2"/>
        <v>0.4</v>
      </c>
      <c r="L7" s="19">
        <f t="shared" si="2"/>
        <v>0.60000000000000009</v>
      </c>
      <c r="M7" s="19">
        <f t="shared" si="2"/>
        <v>0.8</v>
      </c>
      <c r="N7" s="19">
        <f t="shared" si="2"/>
        <v>1</v>
      </c>
      <c r="P7" s="10">
        <v>2040</v>
      </c>
      <c r="Q7" s="27">
        <f>D5</f>
        <v>2</v>
      </c>
      <c r="R7" s="16">
        <f>I5</f>
        <v>3.7916586691853804</v>
      </c>
      <c r="S7" s="6">
        <f t="shared" ref="S7:AB7" si="3">E11</f>
        <v>4.7604922447196607E-2</v>
      </c>
      <c r="T7" s="6">
        <f t="shared" si="3"/>
        <v>4.6033769282026404E-2</v>
      </c>
      <c r="U7" s="6">
        <f t="shared" si="3"/>
        <v>4.446261611685598E-2</v>
      </c>
      <c r="V7" s="6">
        <f t="shared" si="3"/>
        <v>4.2891462951685666E-2</v>
      </c>
      <c r="W7" s="6">
        <f t="shared" si="3"/>
        <v>4.132030978651513E-2</v>
      </c>
      <c r="X7" s="6">
        <f t="shared" si="3"/>
        <v>3.9749156621344928E-2</v>
      </c>
      <c r="Y7" s="6">
        <f t="shared" si="3"/>
        <v>3.8178003456174281E-2</v>
      </c>
      <c r="Z7" s="6">
        <f t="shared" si="3"/>
        <v>3.6606850291004633E-2</v>
      </c>
      <c r="AA7" s="6">
        <f t="shared" si="3"/>
        <v>3.5035697125833654E-2</v>
      </c>
      <c r="AB7" s="6">
        <f t="shared" si="3"/>
        <v>3.3464543960663118E-2</v>
      </c>
      <c r="AD7" s="10">
        <v>2050</v>
      </c>
      <c r="AE7" s="27">
        <v>2</v>
      </c>
      <c r="AF7" s="6">
        <f>$BB$12*$AE$7*$AE$7+$BC$12*$AE$7+$BD$12-($BB$12*AF$6*AF$6+$BC$12*AF$6+$BD$12)</f>
        <v>1.7940133016728843</v>
      </c>
      <c r="AG7" s="6">
        <f>$BB$12*$AE$7*$AE$7+$BC$12*$AE$7+$BD$12-($BB$12*AG$6*AG$6+$BC$12*AG$6+$BD$12)</f>
        <v>1.4103926889476091</v>
      </c>
      <c r="AH7" s="6">
        <f>$BB$12*$AE$7*$AE$7+$BC$12*$AE$7+$BD$12-($BB$12*AH$6*AH$6+$BC$12*AH$6+$BD$12)</f>
        <v>0.98351693442703603</v>
      </c>
      <c r="AI7" s="6">
        <f>$BB$12*$AE$7*$AE$7+$BC$12*$AE$7+$BD$12-($BB$12*AI$6*AI$6+$BC$12*AI$6+$BD$12)</f>
        <v>0.51338603811116634</v>
      </c>
      <c r="AJ7" s="6">
        <f>$BB$12*$AE$7*$AE$7+$BC$12*$AE$7+$BD$12-($BB$12*AJ$6*AJ$6+$BC$12*AJ$6+$BD$12)</f>
        <v>0</v>
      </c>
      <c r="AK7" s="1"/>
      <c r="AL7" s="10">
        <v>2050</v>
      </c>
      <c r="AM7" s="27">
        <v>2</v>
      </c>
      <c r="AN7" s="6">
        <f>AF7/($AM7-AN$6)/10</f>
        <v>0.17940133016728843</v>
      </c>
      <c r="AO7" s="6">
        <f t="shared" ref="AO7:AQ10" si="4">AG7/($AM7-AO$6)/10</f>
        <v>0.18805235852634788</v>
      </c>
      <c r="AP7" s="6">
        <f t="shared" si="4"/>
        <v>0.1967033868854072</v>
      </c>
      <c r="AQ7" s="6">
        <f t="shared" si="4"/>
        <v>0.20535441524446654</v>
      </c>
      <c r="AR7" s="6">
        <f>$BC$12*$AE$7*$AE$7+$BD$12*$AE$7+$BE$12-($BC$12*AR$6*AR$6+$BD$12*AR$6+$BE$12)</f>
        <v>0</v>
      </c>
      <c r="AU7" s="3">
        <v>2025</v>
      </c>
      <c r="AV7" s="4">
        <v>-6.0290012789352171E-2</v>
      </c>
      <c r="AW7" s="4">
        <v>0.79304541873517709</v>
      </c>
      <c r="AX7" s="4">
        <v>-0.30782007210726436</v>
      </c>
      <c r="AY7" s="30"/>
      <c r="BA7" s="3">
        <v>2025</v>
      </c>
      <c r="BB7" s="4">
        <v>0.72000831264328569</v>
      </c>
      <c r="BC7" s="4">
        <v>-0.29778317834008289</v>
      </c>
      <c r="BD7" s="4">
        <v>1.8091950800942191</v>
      </c>
    </row>
    <row r="8" spans="1:56" x14ac:dyDescent="0.25">
      <c r="C8" s="20" t="s">
        <v>16</v>
      </c>
      <c r="D8" s="6">
        <f t="shared" ref="D8:N8" si="5">$I$5+D7</f>
        <v>2.7916586691853804</v>
      </c>
      <c r="E8" s="6">
        <f t="shared" si="5"/>
        <v>2.9916586691853801</v>
      </c>
      <c r="F8" s="6">
        <f t="shared" si="5"/>
        <v>3.1916586691853803</v>
      </c>
      <c r="G8" s="6">
        <f t="shared" si="5"/>
        <v>3.3916586691853805</v>
      </c>
      <c r="H8" s="6">
        <f t="shared" si="5"/>
        <v>3.5916586691853802</v>
      </c>
      <c r="I8" s="6">
        <f t="shared" si="5"/>
        <v>3.7916586691853804</v>
      </c>
      <c r="J8" s="6">
        <f t="shared" si="5"/>
        <v>3.9916586691853806</v>
      </c>
      <c r="K8" s="6">
        <f t="shared" si="5"/>
        <v>4.1916586691853803</v>
      </c>
      <c r="L8" s="6">
        <f t="shared" si="5"/>
        <v>4.3916586691853805</v>
      </c>
      <c r="M8" s="6">
        <f t="shared" si="5"/>
        <v>4.5916586691853807</v>
      </c>
      <c r="N8" s="6">
        <f t="shared" si="5"/>
        <v>4.7916586691853809</v>
      </c>
      <c r="P8" s="10">
        <v>2050</v>
      </c>
      <c r="Q8" s="27">
        <f>Q7</f>
        <v>2</v>
      </c>
      <c r="R8" s="16">
        <f>I14</f>
        <v>3.6211444412466793</v>
      </c>
      <c r="S8" s="6">
        <f t="shared" ref="S8:AB8" si="6">E20</f>
        <v>5.1181928711801938E-2</v>
      </c>
      <c r="T8" s="6">
        <f t="shared" si="6"/>
        <v>4.9917132778791617E-2</v>
      </c>
      <c r="U8" s="6">
        <f t="shared" si="6"/>
        <v>4.8652336845780964E-2</v>
      </c>
      <c r="V8" s="6">
        <f t="shared" si="6"/>
        <v>4.738754091277031E-2</v>
      </c>
      <c r="W8" s="6">
        <f t="shared" si="6"/>
        <v>4.61227449797601E-2</v>
      </c>
      <c r="X8" s="6">
        <f t="shared" si="6"/>
        <v>4.4857949046749557E-2</v>
      </c>
      <c r="Y8" s="6">
        <f t="shared" si="6"/>
        <v>4.3593153113739014E-2</v>
      </c>
      <c r="Z8" s="6">
        <f t="shared" si="6"/>
        <v>4.2328357180728471E-2</v>
      </c>
      <c r="AA8" s="6">
        <f t="shared" si="6"/>
        <v>4.106356124771815E-2</v>
      </c>
      <c r="AB8" s="6">
        <f t="shared" si="6"/>
        <v>3.9798765314707385E-2</v>
      </c>
      <c r="AD8" s="10">
        <f>AD7+10</f>
        <v>2060</v>
      </c>
      <c r="AE8" s="27">
        <v>2</v>
      </c>
      <c r="AF8" s="6">
        <f>$BB$14*$AE$8*$AE$8+$BC$14*$AE$8+$BD$14-($BB$14*AF$6*AF$6+$BC$14*AF$6+$BD$14)</f>
        <v>1.8495858229813344</v>
      </c>
      <c r="AG8" s="6">
        <f>$BB$14*$AE$8*$AE$8+$BC$14*$AE$8+$BD$14-($BB$14*AG$6*AG$6+$BC$14*AG$6+$BD$14)</f>
        <v>1.4138738803873183</v>
      </c>
      <c r="AH8" s="6">
        <f>$BB$14*$AE$8*$AE$8+$BC$14*$AE$8+$BD$14-($BB$14*AH$6*AH$6+$BC$14*AH$6+$BD$14)</f>
        <v>0.96037226235909046</v>
      </c>
      <c r="AI8" s="6">
        <f>$BB$14*$AE$8*$AE$8+$BC$14*$AE$8+$BD$14-($BB$14*AI$6*AI$6+$BC$14*AI$6+$BD$14)</f>
        <v>0.48908096889665131</v>
      </c>
      <c r="AJ8" s="6">
        <f>$BB$14*$AE$8*$AE$8+$BC$14*$AE$8+$BD$14-($BB$14*AJ$6*AJ$6+$BC$14*AJ$6+$BD$14)</f>
        <v>0</v>
      </c>
      <c r="AK8" s="1"/>
      <c r="AL8" s="10">
        <f>AL7+10</f>
        <v>2060</v>
      </c>
      <c r="AM8" s="27">
        <v>2</v>
      </c>
      <c r="AN8" s="6">
        <f t="shared" ref="AN8:AN10" si="7">AF8/($AM8-AN$6)/10</f>
        <v>0.18495858229813344</v>
      </c>
      <c r="AO8" s="6">
        <f t="shared" si="4"/>
        <v>0.18851651738497577</v>
      </c>
      <c r="AP8" s="6">
        <f t="shared" si="4"/>
        <v>0.19207445247181809</v>
      </c>
      <c r="AQ8" s="6">
        <f t="shared" si="4"/>
        <v>0.19563238755866053</v>
      </c>
      <c r="AR8" s="6">
        <f>$BC$14*$AE$8*$AE$8+$BD$14*$AE$8+$BE$14-($BC$14*AR$6*AR$6+$BD$14*AR$6+$BE$14)</f>
        <v>0</v>
      </c>
      <c r="AU8" s="3">
        <f>AU7+5</f>
        <v>2030</v>
      </c>
      <c r="AV8" s="4">
        <v>-5.2696955007135782E-2</v>
      </c>
      <c r="AW8" s="4">
        <v>0.75975962372082584</v>
      </c>
      <c r="AX8" s="4">
        <v>-0.2366951251447359</v>
      </c>
      <c r="AY8" s="30"/>
      <c r="BA8" s="3">
        <v>2030</v>
      </c>
      <c r="BB8" s="4">
        <v>0.61851814070269218</v>
      </c>
      <c r="BC8" s="4">
        <v>7.0643992873921906E-3</v>
      </c>
      <c r="BD8" s="4">
        <v>1.4987785362155921</v>
      </c>
    </row>
    <row r="9" spans="1:56" x14ac:dyDescent="0.25">
      <c r="C9" s="20" t="s">
        <v>17</v>
      </c>
      <c r="D9" s="6">
        <f t="shared" ref="D9:N9" si="8">$AV$10*D8*D8+$AW$10*D8+$AX$10</f>
        <v>1.5429234429632883</v>
      </c>
      <c r="E9" s="6">
        <f t="shared" si="8"/>
        <v>1.6381332878576815</v>
      </c>
      <c r="F9" s="6">
        <f t="shared" si="8"/>
        <v>1.7302008264217343</v>
      </c>
      <c r="G9" s="6">
        <f t="shared" si="8"/>
        <v>1.8191260586554463</v>
      </c>
      <c r="H9" s="6">
        <f t="shared" si="8"/>
        <v>1.9049089845588176</v>
      </c>
      <c r="I9" s="6">
        <f t="shared" si="8"/>
        <v>1.9875496041318479</v>
      </c>
      <c r="J9" s="6">
        <f t="shared" si="8"/>
        <v>2.0670479173745377</v>
      </c>
      <c r="K9" s="6">
        <f t="shared" si="8"/>
        <v>2.1434039242868863</v>
      </c>
      <c r="L9" s="6">
        <f t="shared" si="8"/>
        <v>2.2166176248688956</v>
      </c>
      <c r="M9" s="6">
        <f t="shared" si="8"/>
        <v>2.2866890191205629</v>
      </c>
      <c r="N9" s="6">
        <f t="shared" si="8"/>
        <v>2.3536181070418891</v>
      </c>
      <c r="P9" s="10">
        <v>2060</v>
      </c>
      <c r="Q9" s="27">
        <f>Q8</f>
        <v>2</v>
      </c>
      <c r="R9" s="16">
        <f>I23</f>
        <v>3.4688861678693699</v>
      </c>
      <c r="S9" s="6">
        <f t="shared" ref="S9:AB9" si="9">E29</f>
        <v>5.2413341754206089E-2</v>
      </c>
      <c r="T9" s="6">
        <f t="shared" si="9"/>
        <v>5.1759808380319794E-2</v>
      </c>
      <c r="U9" s="6">
        <f t="shared" si="9"/>
        <v>5.110627500643361E-2</v>
      </c>
      <c r="V9" s="6">
        <f t="shared" si="9"/>
        <v>5.0452741632547204E-2</v>
      </c>
      <c r="W9" s="6">
        <f t="shared" si="9"/>
        <v>4.979920825866091E-2</v>
      </c>
      <c r="X9" s="6">
        <f t="shared" si="9"/>
        <v>4.9145674884774948E-2</v>
      </c>
      <c r="Y9" s="6">
        <f t="shared" si="9"/>
        <v>4.8492141510888098E-2</v>
      </c>
      <c r="Z9" s="6">
        <f t="shared" si="9"/>
        <v>4.7838608137002581E-2</v>
      </c>
      <c r="AA9" s="6">
        <f t="shared" si="9"/>
        <v>4.7185074763115731E-2</v>
      </c>
      <c r="AB9" s="6">
        <f t="shared" si="9"/>
        <v>4.6531541389229769E-2</v>
      </c>
      <c r="AD9" s="10">
        <f>AD8+10</f>
        <v>2070</v>
      </c>
      <c r="AE9" s="27">
        <v>2</v>
      </c>
      <c r="AF9" s="6">
        <f>$BB$16*$AE$9*$AE$9+$BC$16*$AE$9+$BD$16-($BB$16*AF$6*AF$6+$BC$16*AF$6+$BD$16)</f>
        <v>1.7841474789732796</v>
      </c>
      <c r="AG9" s="6">
        <f>$BB$16*$AE$9*$AE$9+$BC$16*$AE$9+$BD$16-($BB$16*AG$6*AG$6+$BC$16*AG$6+$BD$16)</f>
        <v>1.3565691842897718</v>
      </c>
      <c r="AH9" s="6">
        <f>$BB$16*$AE$9*$AE$9+$BC$16*$AE$9+$BD$16-($BB$16*AH$6*AH$6+$BC$16*AH$6+$BD$16)</f>
        <v>0.91668517289972229</v>
      </c>
      <c r="AI9" s="6">
        <f>$BB$16*$AE$9*$AE$9+$BC$16*$AE$9+$BD$16-($BB$16*AI$6*AI$6+$BC$16*AI$6+$BD$16)</f>
        <v>0.46449544480313198</v>
      </c>
      <c r="AJ9" s="6">
        <f>$BB$16*$AE$9*$AE$9+$BC$16*$AE$9+$BD$16-($BB$16*AJ$6*AJ$6+$BC$16*AJ$6+$BD$16)</f>
        <v>0</v>
      </c>
      <c r="AK9" s="1"/>
      <c r="AL9" s="10">
        <f>AL8+10</f>
        <v>2070</v>
      </c>
      <c r="AM9" s="27">
        <v>2</v>
      </c>
      <c r="AN9" s="6">
        <f t="shared" si="7"/>
        <v>0.17841474789732797</v>
      </c>
      <c r="AO9" s="6">
        <f t="shared" si="4"/>
        <v>0.18087589123863623</v>
      </c>
      <c r="AP9" s="6">
        <f t="shared" si="4"/>
        <v>0.18333703457994446</v>
      </c>
      <c r="AQ9" s="6">
        <f t="shared" si="4"/>
        <v>0.18579817792125281</v>
      </c>
      <c r="AR9" s="6">
        <f>$BC$16*$AE$9*$AE$9+$BD$16*$AE$9+$BE$16-($BC$16*AR$6*AR$6+$BD$16*AR$6+$BE$16)</f>
        <v>0</v>
      </c>
      <c r="AU9" s="3">
        <f t="shared" ref="AU9:AU22" si="10">AU8+5</f>
        <v>2035</v>
      </c>
      <c r="AV9" s="4">
        <v>-4.569322712040963E-2</v>
      </c>
      <c r="AW9" s="4">
        <v>0.72981487014422475</v>
      </c>
      <c r="AX9" s="4">
        <v>-0.17211780124446852</v>
      </c>
      <c r="AY9" s="30"/>
      <c r="BA9" s="3">
        <v>2035</v>
      </c>
      <c r="BB9" s="4">
        <v>0.52524747475308964</v>
      </c>
      <c r="BC9" s="4">
        <v>0.28487679744874733</v>
      </c>
      <c r="BD9" s="4">
        <v>1.2155686354240203</v>
      </c>
    </row>
    <row r="10" spans="1:56" x14ac:dyDescent="0.25">
      <c r="C10" s="20" t="s">
        <v>18</v>
      </c>
      <c r="D10" s="6">
        <f>D9-D5</f>
        <v>-0.45707655703671168</v>
      </c>
      <c r="E10" s="6">
        <f t="shared" ref="E10:N10" si="11">E9-$D$5</f>
        <v>-0.36186671214231847</v>
      </c>
      <c r="F10" s="6">
        <f t="shared" si="11"/>
        <v>-0.26979917357826566</v>
      </c>
      <c r="G10" s="6">
        <f t="shared" si="11"/>
        <v>-0.1808739413445537</v>
      </c>
      <c r="H10" s="6">
        <f t="shared" si="11"/>
        <v>-9.5091015441182369E-2</v>
      </c>
      <c r="I10" s="6">
        <f t="shared" si="11"/>
        <v>-1.2450395868152109E-2</v>
      </c>
      <c r="J10" s="6">
        <f t="shared" si="11"/>
        <v>6.7047917374537747E-2</v>
      </c>
      <c r="K10" s="6">
        <f t="shared" si="11"/>
        <v>0.14340392428688631</v>
      </c>
      <c r="L10" s="6">
        <f t="shared" si="11"/>
        <v>0.21661762486889558</v>
      </c>
      <c r="M10" s="6">
        <f t="shared" si="11"/>
        <v>0.28668901912056288</v>
      </c>
      <c r="N10" s="6">
        <f t="shared" si="11"/>
        <v>0.35361810704188912</v>
      </c>
      <c r="P10" s="10">
        <v>2070</v>
      </c>
      <c r="Q10" s="27">
        <f>Q9</f>
        <v>2</v>
      </c>
      <c r="R10" s="16">
        <f>I32</f>
        <v>3.3501957955819575</v>
      </c>
      <c r="S10" s="6">
        <f t="shared" ref="S10:AB10" si="12">E38</f>
        <v>5.4823033646063779E-2</v>
      </c>
      <c r="T10" s="6">
        <f t="shared" si="12"/>
        <v>5.4311720578240852E-2</v>
      </c>
      <c r="U10" s="6">
        <f t="shared" si="12"/>
        <v>5.3800407510418369E-2</v>
      </c>
      <c r="V10" s="6">
        <f t="shared" si="12"/>
        <v>5.3289094442594998E-2</v>
      </c>
      <c r="W10" s="6">
        <f t="shared" si="12"/>
        <v>5.2777781374772736E-2</v>
      </c>
      <c r="X10" s="6">
        <f t="shared" si="12"/>
        <v>5.2266468306949809E-2</v>
      </c>
      <c r="Y10" s="6">
        <f t="shared" si="12"/>
        <v>5.1755155239126882E-2</v>
      </c>
      <c r="Z10" s="6">
        <f t="shared" si="12"/>
        <v>5.1243842171303955E-2</v>
      </c>
      <c r="AA10" s="6">
        <f t="shared" si="12"/>
        <v>5.0732529103481472E-2</v>
      </c>
      <c r="AB10" s="6">
        <f t="shared" si="12"/>
        <v>5.0221216035658323E-2</v>
      </c>
      <c r="AD10" s="10">
        <f>AD9+10</f>
        <v>2080</v>
      </c>
      <c r="AE10" s="27">
        <v>2</v>
      </c>
      <c r="AF10" s="6">
        <f>$BB$18*$AE$10*$AE$10+$BC$18*$AE$10+$BD$18-($BB$18*AF$6*AF$6+$BC$16*AF$6+$BD$18)</f>
        <v>1.7148007153134424</v>
      </c>
      <c r="AG10" s="6">
        <f>$BB$18*$AE$10*$AE$10+$BC$18*$AE$10+$BD$18-($BB$18*AG$6*AG$6+$BC$16*AG$6+$BD$18)</f>
        <v>1.3000874483905449</v>
      </c>
      <c r="AH10" s="6">
        <f>$BB$18*$AE$10*$AE$10+$BC$18*$AE$10+$BD$18-($BB$18*AH$6*AH$6+$BC$16*AH$6+$BD$18)</f>
        <v>0.87592735981901981</v>
      </c>
      <c r="AI10" s="6">
        <f>$BB$18*$AE$10*$AE$10+$BC$18*$AE$10+$BD$18-($BB$18*AI$6*AI$6+$BC$16*AI$6+$BD$18)</f>
        <v>0.44232044959886707</v>
      </c>
      <c r="AJ10" s="6">
        <v>0</v>
      </c>
      <c r="AK10" s="1"/>
      <c r="AL10" s="10">
        <f>AL9+10</f>
        <v>2080</v>
      </c>
      <c r="AM10" s="27">
        <v>2</v>
      </c>
      <c r="AN10" s="6">
        <f t="shared" si="7"/>
        <v>0.17148007153134423</v>
      </c>
      <c r="AO10" s="6">
        <f t="shared" si="4"/>
        <v>0.17334499311873933</v>
      </c>
      <c r="AP10" s="6">
        <f t="shared" si="4"/>
        <v>0.17518547196380396</v>
      </c>
      <c r="AQ10" s="6">
        <f t="shared" si="4"/>
        <v>0.17692817983954684</v>
      </c>
      <c r="AR10" s="6">
        <v>0</v>
      </c>
      <c r="AU10" s="3">
        <f t="shared" si="10"/>
        <v>2040</v>
      </c>
      <c r="AV10" s="4">
        <v>-3.9278829129259021E-2</v>
      </c>
      <c r="AW10" s="4">
        <v>0.70321115800611311</v>
      </c>
      <c r="AX10" s="4">
        <v>-0.11408810040802631</v>
      </c>
      <c r="AY10" s="30"/>
      <c r="BA10" s="3">
        <v>2040</v>
      </c>
      <c r="BB10" s="4">
        <v>0.44019631479689952</v>
      </c>
      <c r="BC10" s="4">
        <v>0.53565401613422192</v>
      </c>
      <c r="BD10" s="4">
        <v>0.95956537772933848</v>
      </c>
    </row>
    <row r="11" spans="1:56" x14ac:dyDescent="0.25">
      <c r="C11" s="21" t="s">
        <v>30</v>
      </c>
      <c r="D11" s="22"/>
      <c r="E11" s="23">
        <f>(E10-D10)/2</f>
        <v>4.7604922447196607E-2</v>
      </c>
      <c r="F11" s="23">
        <f t="shared" ref="F11:N11" si="13">(F10-E10)/2</f>
        <v>4.6033769282026404E-2</v>
      </c>
      <c r="G11" s="23">
        <f t="shared" si="13"/>
        <v>4.446261611685598E-2</v>
      </c>
      <c r="H11" s="23">
        <f t="shared" si="13"/>
        <v>4.2891462951685666E-2</v>
      </c>
      <c r="I11" s="23">
        <f t="shared" si="13"/>
        <v>4.132030978651513E-2</v>
      </c>
      <c r="J11" s="23">
        <f t="shared" si="13"/>
        <v>3.9749156621344928E-2</v>
      </c>
      <c r="K11" s="23">
        <f t="shared" si="13"/>
        <v>3.8178003456174281E-2</v>
      </c>
      <c r="L11" s="23">
        <f t="shared" si="13"/>
        <v>3.6606850291004633E-2</v>
      </c>
      <c r="M11" s="23">
        <f t="shared" si="13"/>
        <v>3.5035697125833654E-2</v>
      </c>
      <c r="N11" s="23">
        <f t="shared" si="13"/>
        <v>3.3464543960663118E-2</v>
      </c>
      <c r="P11" s="10">
        <v>2050</v>
      </c>
      <c r="Q11" s="11">
        <v>2.5</v>
      </c>
      <c r="R11" s="16">
        <f>I41</f>
        <v>4.7776819428549029</v>
      </c>
      <c r="S11" s="6">
        <f t="shared" ref="S11:AB11" si="14">E47</f>
        <v>4.386800906976096E-2</v>
      </c>
      <c r="T11" s="6">
        <f t="shared" si="14"/>
        <v>4.2603213136750639E-2</v>
      </c>
      <c r="U11" s="6">
        <f t="shared" si="14"/>
        <v>4.1338417203739652E-2</v>
      </c>
      <c r="V11" s="6">
        <f t="shared" si="14"/>
        <v>4.0073621270729776E-2</v>
      </c>
      <c r="W11" s="6">
        <f t="shared" si="14"/>
        <v>3.8808825337719011E-2</v>
      </c>
      <c r="X11" s="6">
        <f t="shared" si="14"/>
        <v>3.7544029404708468E-2</v>
      </c>
      <c r="Y11" s="6">
        <f t="shared" si="14"/>
        <v>3.6279233471698147E-2</v>
      </c>
      <c r="Z11" s="6">
        <f t="shared" si="14"/>
        <v>3.5014437538687382E-2</v>
      </c>
      <c r="AA11" s="6">
        <f t="shared" si="14"/>
        <v>3.3749641605677283E-2</v>
      </c>
      <c r="AB11" s="6">
        <f t="shared" si="14"/>
        <v>3.2484845672666296E-2</v>
      </c>
      <c r="AD11" s="42"/>
      <c r="AE11" s="42"/>
      <c r="AF11" s="44" t="s">
        <v>36</v>
      </c>
      <c r="AG11" s="45"/>
      <c r="AH11" s="45"/>
      <c r="AI11" s="45"/>
      <c r="AJ11" s="46"/>
      <c r="AK11" s="32"/>
      <c r="AL11" s="42"/>
      <c r="AM11" s="42"/>
      <c r="AN11" s="44" t="s">
        <v>48</v>
      </c>
      <c r="AO11" s="45"/>
      <c r="AP11" s="45"/>
      <c r="AQ11" s="45"/>
      <c r="AR11" s="46"/>
      <c r="AU11" s="3">
        <f t="shared" si="10"/>
        <v>2045</v>
      </c>
      <c r="AV11" s="4">
        <v>-3.3453761033570138E-2</v>
      </c>
      <c r="AW11" s="4">
        <v>0.6799484873055236</v>
      </c>
      <c r="AX11" s="4">
        <v>-6.2606022633474256E-2</v>
      </c>
      <c r="AY11" s="30"/>
      <c r="BA11" s="3">
        <v>2045</v>
      </c>
      <c r="BB11" s="4">
        <v>0.3633646608344257</v>
      </c>
      <c r="BC11" s="4">
        <v>0.75939605534290344</v>
      </c>
      <c r="BD11" s="4">
        <v>0.73076876313215711</v>
      </c>
    </row>
    <row r="12" spans="1:56" x14ac:dyDescent="0.25">
      <c r="P12" s="40"/>
      <c r="Q12" s="40"/>
      <c r="R12" s="40"/>
      <c r="S12" s="41" t="s">
        <v>32</v>
      </c>
      <c r="T12" s="41"/>
      <c r="U12" s="41"/>
      <c r="V12" s="41"/>
      <c r="W12" s="41"/>
      <c r="X12" s="41"/>
      <c r="Y12" s="41"/>
      <c r="Z12" s="41"/>
      <c r="AA12" s="41"/>
      <c r="AB12" s="41"/>
      <c r="AU12" s="3">
        <f t="shared" si="10"/>
        <v>2050</v>
      </c>
      <c r="AV12" s="4">
        <v>-3.1619898325262276E-2</v>
      </c>
      <c r="AW12" s="4">
        <v>0.68390390823916491</v>
      </c>
      <c r="AX12" s="4">
        <v>-5.7972401745443047E-2</v>
      </c>
      <c r="AY12" s="30"/>
      <c r="BA12" s="3">
        <v>2050</v>
      </c>
      <c r="BB12" s="4">
        <v>0.34604113436237588</v>
      </c>
      <c r="BC12" s="4">
        <v>0.75588989858575673</v>
      </c>
      <c r="BD12" s="4">
        <v>0.72520010662566237</v>
      </c>
    </row>
    <row r="13" spans="1:56" x14ac:dyDescent="0.25">
      <c r="AU13" s="3">
        <f t="shared" si="10"/>
        <v>2055</v>
      </c>
      <c r="AV13" s="4">
        <v>-2.2059662101980827E-2</v>
      </c>
      <c r="AW13" s="4">
        <v>0.63346385240690273</v>
      </c>
      <c r="AX13" s="4">
        <v>3.3152606554755326E-2</v>
      </c>
      <c r="AY13" s="30"/>
      <c r="BA13" s="3">
        <v>2055</v>
      </c>
      <c r="BB13" s="4">
        <v>0.20370190837688143</v>
      </c>
      <c r="BC13" s="4">
        <v>1.2455822191249388</v>
      </c>
      <c r="BD13" s="4">
        <v>0.24499407023303865</v>
      </c>
    </row>
    <row r="14" spans="1:56" x14ac:dyDescent="0.25">
      <c r="C14" s="14" t="s">
        <v>20</v>
      </c>
      <c r="D14" s="15">
        <v>2</v>
      </c>
      <c r="E14" s="50" t="s">
        <v>21</v>
      </c>
      <c r="F14" s="53"/>
      <c r="G14" s="53"/>
      <c r="H14" s="54"/>
      <c r="I14" s="16">
        <f>BB12*D14*D14 +BC12*D14 +BD12</f>
        <v>3.6211444412466793</v>
      </c>
      <c r="J14" s="17"/>
      <c r="K14" s="17"/>
      <c r="L14" s="17"/>
      <c r="M14" s="17"/>
      <c r="N14" s="17"/>
      <c r="P14" s="40"/>
      <c r="Q14" s="40"/>
      <c r="R14" s="40"/>
      <c r="S14" s="41" t="s">
        <v>31</v>
      </c>
      <c r="T14" s="41"/>
      <c r="U14" s="41"/>
      <c r="V14" s="41"/>
      <c r="W14" s="41"/>
      <c r="X14" s="41"/>
      <c r="Y14" s="41"/>
      <c r="Z14" s="41"/>
      <c r="AA14" s="41"/>
      <c r="AB14" s="41"/>
      <c r="AD14" s="42"/>
      <c r="AE14" s="42"/>
      <c r="AF14" s="44" t="s">
        <v>37</v>
      </c>
      <c r="AG14" s="45"/>
      <c r="AH14" s="45"/>
      <c r="AI14" s="45"/>
      <c r="AJ14" s="46"/>
      <c r="AK14" s="32"/>
      <c r="AL14" s="42"/>
      <c r="AM14" s="42"/>
      <c r="AN14" s="43" t="s">
        <v>37</v>
      </c>
      <c r="AO14" s="43"/>
      <c r="AP14" s="43"/>
      <c r="AQ14" s="43"/>
      <c r="AR14" s="43"/>
      <c r="AU14" s="3">
        <f t="shared" si="10"/>
        <v>2060</v>
      </c>
      <c r="AV14" s="4">
        <v>-1.6338334347156678E-2</v>
      </c>
      <c r="AW14" s="4">
        <v>0.60807605976293244</v>
      </c>
      <c r="AX14" s="4">
        <v>9.1702978159213078E-2</v>
      </c>
      <c r="AY14" s="30"/>
      <c r="BA14" s="3">
        <v>2060</v>
      </c>
      <c r="BB14" s="4">
        <v>0.14231740347369359</v>
      </c>
      <c r="BC14" s="4">
        <v>1.4226336125602537</v>
      </c>
      <c r="BD14" s="4">
        <v>5.4349328854088053E-2</v>
      </c>
    </row>
    <row r="15" spans="1:56" ht="15" customHeight="1" x14ac:dyDescent="0.25">
      <c r="C15" s="18"/>
      <c r="D15" s="41" t="s">
        <v>29</v>
      </c>
      <c r="E15" s="55"/>
      <c r="F15" s="55"/>
      <c r="G15" s="55"/>
      <c r="H15" s="55"/>
      <c r="I15" s="55"/>
      <c r="J15" s="55"/>
      <c r="K15" s="55"/>
      <c r="L15" s="55"/>
      <c r="M15" s="55"/>
      <c r="N15" s="55"/>
      <c r="P15" s="25" t="s">
        <v>1</v>
      </c>
      <c r="Q15" s="26" t="s">
        <v>35</v>
      </c>
      <c r="R15" s="28" t="s">
        <v>11</v>
      </c>
      <c r="S15" s="19">
        <v>-0.8</v>
      </c>
      <c r="T15" s="19">
        <v>-0.60000000000000009</v>
      </c>
      <c r="U15" s="19">
        <v>-0.40000000000000008</v>
      </c>
      <c r="V15" s="19">
        <v>-0.20000000000000007</v>
      </c>
      <c r="W15" s="19">
        <v>0</v>
      </c>
      <c r="X15" s="19">
        <v>0.2</v>
      </c>
      <c r="Y15" s="19">
        <v>0.4</v>
      </c>
      <c r="Z15" s="19">
        <v>0.60000000000000009</v>
      </c>
      <c r="AA15" s="19">
        <v>0.8</v>
      </c>
      <c r="AB15" s="19">
        <v>1</v>
      </c>
      <c r="AD15" s="24" t="s">
        <v>1</v>
      </c>
      <c r="AE15" s="12" t="s">
        <v>35</v>
      </c>
      <c r="AF15" s="29">
        <v>1</v>
      </c>
      <c r="AG15" s="29">
        <f>AF15+0.25</f>
        <v>1.25</v>
      </c>
      <c r="AH15" s="29">
        <f t="shared" ref="AH15:AI15" si="15">AG15+0.25</f>
        <v>1.5</v>
      </c>
      <c r="AI15" s="29">
        <f t="shared" si="15"/>
        <v>1.75</v>
      </c>
      <c r="AJ15" s="29">
        <f>AI15+0.25</f>
        <v>2</v>
      </c>
      <c r="AK15" s="34"/>
      <c r="AL15" s="24" t="s">
        <v>1</v>
      </c>
      <c r="AM15" s="12" t="s">
        <v>35</v>
      </c>
      <c r="AN15" s="29">
        <v>1</v>
      </c>
      <c r="AO15" s="29">
        <f>AN15+0.25</f>
        <v>1.25</v>
      </c>
      <c r="AP15" s="29">
        <f t="shared" ref="AP15:AQ15" si="16">AO15+0.25</f>
        <v>1.5</v>
      </c>
      <c r="AQ15" s="29">
        <f t="shared" si="16"/>
        <v>1.75</v>
      </c>
      <c r="AR15" s="29">
        <f>AQ15+0.25</f>
        <v>2</v>
      </c>
      <c r="AU15" s="3">
        <f t="shared" si="10"/>
        <v>2065</v>
      </c>
      <c r="AV15" s="4">
        <v>-1.4979335425866235E-2</v>
      </c>
      <c r="AW15" s="4">
        <v>0.6121135115080284</v>
      </c>
      <c r="AX15" s="4">
        <v>9.5347358863873855E-2</v>
      </c>
      <c r="AY15" s="30"/>
      <c r="BA15" s="3">
        <v>2065</v>
      </c>
      <c r="BB15" s="4">
        <v>0.1239730357472081</v>
      </c>
      <c r="BC15" s="4">
        <v>1.4388399180902691</v>
      </c>
      <c r="BD15" s="4">
        <v>2.8161766236297958E-2</v>
      </c>
    </row>
    <row r="16" spans="1:56" ht="15" customHeight="1" x14ac:dyDescent="0.25">
      <c r="C16" s="18" t="s">
        <v>15</v>
      </c>
      <c r="D16" s="19">
        <v>-1</v>
      </c>
      <c r="E16" s="19">
        <f>D16+0.2</f>
        <v>-0.8</v>
      </c>
      <c r="F16" s="19">
        <f t="shared" ref="F16:N16" si="17">E16+0.2</f>
        <v>-0.60000000000000009</v>
      </c>
      <c r="G16" s="19">
        <f t="shared" si="17"/>
        <v>-0.40000000000000008</v>
      </c>
      <c r="H16" s="19">
        <f t="shared" si="17"/>
        <v>-0.20000000000000007</v>
      </c>
      <c r="I16" s="19">
        <f t="shared" si="17"/>
        <v>0</v>
      </c>
      <c r="J16" s="19">
        <f t="shared" si="17"/>
        <v>0.2</v>
      </c>
      <c r="K16" s="19">
        <f t="shared" si="17"/>
        <v>0.4</v>
      </c>
      <c r="L16" s="19">
        <f t="shared" si="17"/>
        <v>0.60000000000000009</v>
      </c>
      <c r="M16" s="19">
        <f t="shared" si="17"/>
        <v>0.8</v>
      </c>
      <c r="N16" s="19">
        <f t="shared" si="17"/>
        <v>1</v>
      </c>
      <c r="P16" s="10">
        <v>2040</v>
      </c>
      <c r="Q16" s="27">
        <f t="shared" ref="Q16:R20" si="18">Q7</f>
        <v>2</v>
      </c>
      <c r="R16" s="16">
        <f t="shared" si="18"/>
        <v>3.7916586691853804</v>
      </c>
      <c r="S16" s="6">
        <f t="shared" ref="S16:AB16" si="19">0.01/S7</f>
        <v>0.21006231049093721</v>
      </c>
      <c r="T16" s="6">
        <f t="shared" si="19"/>
        <v>0.21723183123969031</v>
      </c>
      <c r="U16" s="6">
        <f t="shared" si="19"/>
        <v>0.22490804350599053</v>
      </c>
      <c r="V16" s="6">
        <f t="shared" si="19"/>
        <v>0.23314662899851013</v>
      </c>
      <c r="W16" s="6">
        <f t="shared" si="19"/>
        <v>0.24201173833559925</v>
      </c>
      <c r="X16" s="6">
        <f t="shared" si="19"/>
        <v>0.25157766478572513</v>
      </c>
      <c r="Y16" s="6">
        <f t="shared" si="19"/>
        <v>0.26193093128820399</v>
      </c>
      <c r="Z16" s="6">
        <f t="shared" si="19"/>
        <v>0.27317291491907708</v>
      </c>
      <c r="AA16" s="6">
        <f t="shared" si="19"/>
        <v>0.28542317751190049</v>
      </c>
      <c r="AB16" s="6">
        <f t="shared" si="19"/>
        <v>0.29882373451001737</v>
      </c>
      <c r="AD16" s="10">
        <v>2050</v>
      </c>
      <c r="AE16" s="27">
        <v>2.5</v>
      </c>
      <c r="AF16" s="6">
        <f>$BB$12*$AE$16*$AE$16+$BC$12*$AE$16+$BD$12-($BB$12*AF$15*AF$15+$BC$12*AF$15+$BD$12)</f>
        <v>2.9505508032811081</v>
      </c>
      <c r="AG16" s="6">
        <f>$BB$12*$AE$16*$AE$16+$BC$12*$AE$16+$BD$12-($BB$12*AG$15*AG$15+$BC$12*AG$15+$BD$12)</f>
        <v>2.5669301905558326</v>
      </c>
      <c r="AH16" s="6">
        <f>$BB$12*$AE$16*$AE$16+$BC$12*$AE$16+$BD$12-($BB$12*AH$15*AH$15+$BC$12*AH$15+$BD$12)</f>
        <v>2.1400544360352596</v>
      </c>
      <c r="AI16" s="6">
        <f>$BB$12*$AE$16*$AE$16+$BC$12*$AE$16+$BD$12-($BB$12*AI$15*AI$15+$BC$12*AI$15+$BD$12)</f>
        <v>1.6699235397193899</v>
      </c>
      <c r="AJ16" s="6">
        <f>$BB$12*$AE$16*$AE$16+$BC$12*$AE$16+$BD$12-($BB$12*AJ$15*AJ$15+$BC$12*AJ$15+$BD$12)</f>
        <v>1.1565375016082236</v>
      </c>
      <c r="AK16" s="1"/>
      <c r="AL16" s="10">
        <v>2050</v>
      </c>
      <c r="AM16" s="27">
        <v>2.5</v>
      </c>
      <c r="AN16" s="6">
        <f t="shared" ref="AN16:AR19" si="20">AF16/($AM16-AN$6)/10</f>
        <v>0.1967033868854072</v>
      </c>
      <c r="AO16" s="6">
        <f t="shared" si="20"/>
        <v>0.20535441524446663</v>
      </c>
      <c r="AP16" s="6">
        <f t="shared" si="20"/>
        <v>0.21400544360352597</v>
      </c>
      <c r="AQ16" s="6">
        <f t="shared" si="20"/>
        <v>0.22265647196258534</v>
      </c>
      <c r="AR16" s="6">
        <f t="shared" si="20"/>
        <v>0.23130750032164471</v>
      </c>
      <c r="AU16" s="3">
        <f t="shared" si="10"/>
        <v>2070</v>
      </c>
      <c r="AV16" s="4">
        <v>-1.2782826695569963E-2</v>
      </c>
      <c r="AW16" s="4">
        <v>0.61087119291091385</v>
      </c>
      <c r="AX16" s="4">
        <v>0.10121967007480703</v>
      </c>
      <c r="AY16" s="30"/>
      <c r="BA16" s="3">
        <v>2070</v>
      </c>
      <c r="BB16" s="4">
        <v>9.8445733652329656E-2</v>
      </c>
      <c r="BC16" s="4">
        <v>1.4888102780162908</v>
      </c>
      <c r="BD16" s="4">
        <v>-2.1207695059942799E-2</v>
      </c>
    </row>
    <row r="17" spans="3:56" x14ac:dyDescent="0.25">
      <c r="C17" s="20" t="s">
        <v>16</v>
      </c>
      <c r="D17" s="6">
        <f>$I$17+D16</f>
        <v>2.6211444412466793</v>
      </c>
      <c r="E17" s="6">
        <f>$I$17+E16</f>
        <v>2.8211444412466795</v>
      </c>
      <c r="F17" s="6">
        <f>$I$17+F16</f>
        <v>3.0211444412466792</v>
      </c>
      <c r="G17" s="6">
        <f>$I$17+G16</f>
        <v>3.2211444412466794</v>
      </c>
      <c r="H17" s="6">
        <f>$I$17+H16</f>
        <v>3.4211444412466792</v>
      </c>
      <c r="I17" s="6">
        <f>I14</f>
        <v>3.6211444412466793</v>
      </c>
      <c r="J17" s="6">
        <f>$I$17+J16</f>
        <v>3.8211444412466795</v>
      </c>
      <c r="K17" s="6">
        <f>$I$17+K16</f>
        <v>4.0211444412466797</v>
      </c>
      <c r="L17" s="6">
        <f>$I$17+L16</f>
        <v>4.221144441246679</v>
      </c>
      <c r="M17" s="6">
        <f>$I$17+M16</f>
        <v>4.4211444412466792</v>
      </c>
      <c r="N17" s="6">
        <f>$I$17+N16</f>
        <v>4.6211444412466793</v>
      </c>
      <c r="P17" s="10">
        <v>2050</v>
      </c>
      <c r="Q17" s="27">
        <f t="shared" si="18"/>
        <v>2</v>
      </c>
      <c r="R17" s="16">
        <f t="shared" si="18"/>
        <v>3.6211444412466793</v>
      </c>
      <c r="S17" s="6">
        <f t="shared" ref="S17:AB17" si="21">0.01/S8</f>
        <v>0.19538146083373603</v>
      </c>
      <c r="T17" s="6">
        <f t="shared" si="21"/>
        <v>0.20033201915492868</v>
      </c>
      <c r="U17" s="6">
        <f t="shared" si="21"/>
        <v>0.20553997296570103</v>
      </c>
      <c r="V17" s="6">
        <f t="shared" si="21"/>
        <v>0.21102593228898978</v>
      </c>
      <c r="W17" s="6">
        <f t="shared" si="21"/>
        <v>0.21681276785213605</v>
      </c>
      <c r="X17" s="6">
        <f t="shared" si="21"/>
        <v>0.22292592979626225</v>
      </c>
      <c r="Y17" s="6">
        <f t="shared" si="21"/>
        <v>0.22939382186713986</v>
      </c>
      <c r="Z17" s="6">
        <f t="shared" si="21"/>
        <v>0.23624824269232128</v>
      </c>
      <c r="AA17" s="6">
        <f t="shared" si="21"/>
        <v>0.24352490860874099</v>
      </c>
      <c r="AB17" s="6">
        <f t="shared" si="21"/>
        <v>0.2512640761823976</v>
      </c>
      <c r="AD17" s="10">
        <f>AD16+10</f>
        <v>2060</v>
      </c>
      <c r="AE17" s="27">
        <v>2.5</v>
      </c>
      <c r="AF17" s="6">
        <f>$BB$14*$AE$17*$AE$17+$BC$14*$AE$17+$BD$14-($BB$14*AF$15*AF$15+$BC$14*AF$15+$BD$14)</f>
        <v>2.8811167870772723</v>
      </c>
      <c r="AG17" s="6">
        <f>$BB$14*$AE$17*$AE$17+$BC$14*$AE$17+$BD$14-($BB$14*AG$15*AG$15+$BC$14*AG$15+$BD$14)</f>
        <v>2.4454048444832561</v>
      </c>
      <c r="AH17" s="6">
        <f>$BB$14*$AE$17*$AE$17+$BC$14*$AE$17+$BD$14-($BB$14*AH$15*AH$15+$BC$14*AH$15+$BD$14)</f>
        <v>1.9919032264550283</v>
      </c>
      <c r="AI17" s="6">
        <f>$BB$14*$AE$17*$AE$17+$BC$14*$AE$17+$BD$14-($BB$14*AI$15*AI$15+$BC$14*AI$15+$BD$14)</f>
        <v>1.5206119329925891</v>
      </c>
      <c r="AJ17" s="6">
        <f>$BB$14*$AE$17*$AE$17+$BC$14*$AE$17+$BD$14-($BB$14*AJ$15*AJ$15+$BC$14*AJ$15+$BD$14)</f>
        <v>1.0315309640959378</v>
      </c>
      <c r="AK17" s="1"/>
      <c r="AL17" s="10">
        <f>AL16+10</f>
        <v>2060</v>
      </c>
      <c r="AM17" s="27">
        <v>2.5</v>
      </c>
      <c r="AN17" s="6">
        <f t="shared" si="20"/>
        <v>0.19207445247181815</v>
      </c>
      <c r="AO17" s="6">
        <f t="shared" si="20"/>
        <v>0.19563238755866047</v>
      </c>
      <c r="AP17" s="6">
        <f t="shared" si="20"/>
        <v>0.19919032264550282</v>
      </c>
      <c r="AQ17" s="6">
        <f t="shared" si="20"/>
        <v>0.20274825773234523</v>
      </c>
      <c r="AR17" s="6">
        <f t="shared" si="20"/>
        <v>0.20630619281918755</v>
      </c>
      <c r="AU17" s="3">
        <f t="shared" si="10"/>
        <v>2075</v>
      </c>
      <c r="AV17" s="4">
        <v>-1.1168581033461966E-2</v>
      </c>
      <c r="AW17" s="4">
        <v>0.61051294962811231</v>
      </c>
      <c r="AX17" s="4">
        <v>0.11949099871815128</v>
      </c>
      <c r="AY17" s="30"/>
      <c r="BA17" s="3">
        <v>2075</v>
      </c>
      <c r="BB17" s="4">
        <v>8.2572026617146646E-2</v>
      </c>
      <c r="BC17" s="4">
        <v>1.511717256144153</v>
      </c>
      <c r="BD17" s="4">
        <v>-6.9988665957324447E-2</v>
      </c>
    </row>
    <row r="18" spans="3:56" x14ac:dyDescent="0.25">
      <c r="C18" s="20" t="s">
        <v>17</v>
      </c>
      <c r="D18" s="6">
        <f t="shared" ref="D18:N18" si="22">$AV$12*D17*D17  +$AW$12*D17 + $AX$12</f>
        <v>1.5173972337174624</v>
      </c>
      <c r="E18" s="6">
        <f t="shared" si="22"/>
        <v>1.6197610911410663</v>
      </c>
      <c r="F18" s="6">
        <f t="shared" si="22"/>
        <v>1.7195953566986495</v>
      </c>
      <c r="G18" s="6">
        <f t="shared" si="22"/>
        <v>1.8169000303902114</v>
      </c>
      <c r="H18" s="6">
        <f t="shared" si="22"/>
        <v>1.911675112215752</v>
      </c>
      <c r="I18" s="6">
        <f t="shared" si="22"/>
        <v>2.0039206021752722</v>
      </c>
      <c r="J18" s="6">
        <f t="shared" si="22"/>
        <v>2.0936365002687713</v>
      </c>
      <c r="K18" s="6">
        <f t="shared" si="22"/>
        <v>2.1808228064962494</v>
      </c>
      <c r="L18" s="6">
        <f t="shared" si="22"/>
        <v>2.2654795208577063</v>
      </c>
      <c r="M18" s="6">
        <f t="shared" si="22"/>
        <v>2.3476066433531426</v>
      </c>
      <c r="N18" s="6">
        <f t="shared" si="22"/>
        <v>2.4272041739825574</v>
      </c>
      <c r="P18" s="10">
        <v>2060</v>
      </c>
      <c r="Q18" s="27">
        <f t="shared" si="18"/>
        <v>2</v>
      </c>
      <c r="R18" s="16">
        <f t="shared" si="18"/>
        <v>3.4688861678693699</v>
      </c>
      <c r="S18" s="6">
        <f t="shared" ref="S18:AB18" si="23">0.01/S9</f>
        <v>0.19079111663773118</v>
      </c>
      <c r="T18" s="6">
        <f t="shared" si="23"/>
        <v>0.19320009700426591</v>
      </c>
      <c r="U18" s="6">
        <f t="shared" si="23"/>
        <v>0.1956706881638533</v>
      </c>
      <c r="V18" s="6">
        <f t="shared" si="23"/>
        <v>0.19820528431995008</v>
      </c>
      <c r="W18" s="6">
        <f t="shared" si="23"/>
        <v>0.20080640535606978</v>
      </c>
      <c r="X18" s="6">
        <f t="shared" si="23"/>
        <v>0.20347670519217845</v>
      </c>
      <c r="Y18" s="6">
        <f t="shared" si="23"/>
        <v>0.20621898081681272</v>
      </c>
      <c r="Z18" s="6">
        <f t="shared" si="23"/>
        <v>0.20903618205950941</v>
      </c>
      <c r="AA18" s="6">
        <f t="shared" si="23"/>
        <v>0.21193142217540653</v>
      </c>
      <c r="AB18" s="6">
        <f t="shared" si="23"/>
        <v>0.21490798932172508</v>
      </c>
      <c r="AD18" s="10">
        <f>AD17+10</f>
        <v>2070</v>
      </c>
      <c r="AE18" s="27">
        <v>2.5</v>
      </c>
      <c r="AF18" s="6">
        <f>$BB$16*$AE$18*$AE$18+$BC$16*$AE$18+$BD$16-($BB$16*AF$15*AF$15+$BC$16*AF$15+$BD$16)</f>
        <v>2.7500555186991673</v>
      </c>
      <c r="AG18" s="6">
        <f>$BB$16*$AE$18*$AE$18+$BC$16*$AE$18+$BD$16-($BB$16*AG$15*AG$15+$BC$16*AG$15+$BD$16)</f>
        <v>2.3224772240156595</v>
      </c>
      <c r="AH18" s="6">
        <f>$BB$16*$AE$18*$AE$18+$BC$16*$AE$18+$BD$16-($BB$16*AH$15*AH$15+$BC$16*AH$15+$BD$16)</f>
        <v>1.88259321262561</v>
      </c>
      <c r="AI18" s="6">
        <f>$BB$16*$AE$18*$AE$18+$BC$16*$AE$18+$BD$16-($BB$16*AI$15*AI$15+$BC$16*AI$15+$BD$16)</f>
        <v>1.4304034845290197</v>
      </c>
      <c r="AJ18" s="6">
        <f>$BB$16*$AE$18*$AE$18+$BC$16*$AE$18+$BD$16-($BB$16*AJ$15*AJ$15+$BC$16*AJ$15+$BD$16)</f>
        <v>0.96590803972588768</v>
      </c>
      <c r="AK18" s="1"/>
      <c r="AL18" s="10">
        <f>AL17+10</f>
        <v>2070</v>
      </c>
      <c r="AM18" s="27">
        <v>2.5</v>
      </c>
      <c r="AN18" s="6">
        <f t="shared" si="20"/>
        <v>0.18333703457994449</v>
      </c>
      <c r="AO18" s="6">
        <f t="shared" si="20"/>
        <v>0.18579817792125275</v>
      </c>
      <c r="AP18" s="6">
        <f t="shared" si="20"/>
        <v>0.18825932126256101</v>
      </c>
      <c r="AQ18" s="6">
        <f t="shared" si="20"/>
        <v>0.19072046460386929</v>
      </c>
      <c r="AR18" s="6">
        <f t="shared" si="20"/>
        <v>0.19318160794517752</v>
      </c>
      <c r="AU18" s="3">
        <f t="shared" si="10"/>
        <v>2080</v>
      </c>
      <c r="AV18" s="4">
        <v>-1.0731510775261374E-2</v>
      </c>
      <c r="AW18" s="4">
        <v>0.62277747500623482</v>
      </c>
      <c r="AX18" s="4">
        <v>8.119328412226276E-2</v>
      </c>
      <c r="AY18" s="30"/>
      <c r="BA18" s="3">
        <v>2080</v>
      </c>
      <c r="BB18" s="4">
        <v>7.5574573189021832E-2</v>
      </c>
      <c r="BC18" s="4">
        <v>1.4884436368813339</v>
      </c>
      <c r="BD18" s="4">
        <v>-8.1905092088301323E-3</v>
      </c>
    </row>
    <row r="19" spans="3:56" x14ac:dyDescent="0.25">
      <c r="C19" s="20" t="s">
        <v>18</v>
      </c>
      <c r="D19" s="6">
        <f t="shared" ref="D19:N19" si="24">D18-$D$5</f>
        <v>-0.48260276628253762</v>
      </c>
      <c r="E19" s="6">
        <f t="shared" si="24"/>
        <v>-0.38023890885893374</v>
      </c>
      <c r="F19" s="6">
        <f t="shared" si="24"/>
        <v>-0.28040464330135051</v>
      </c>
      <c r="G19" s="6">
        <f t="shared" si="24"/>
        <v>-0.18309996960978858</v>
      </c>
      <c r="H19" s="6">
        <f t="shared" si="24"/>
        <v>-8.8324887784247963E-2</v>
      </c>
      <c r="I19" s="6">
        <f t="shared" si="24"/>
        <v>3.9206021752722364E-3</v>
      </c>
      <c r="J19" s="6">
        <f t="shared" si="24"/>
        <v>9.363650026877135E-2</v>
      </c>
      <c r="K19" s="6">
        <f t="shared" si="24"/>
        <v>0.18082280649624938</v>
      </c>
      <c r="L19" s="6">
        <f t="shared" si="24"/>
        <v>0.26547952085770632</v>
      </c>
      <c r="M19" s="6">
        <f t="shared" si="24"/>
        <v>0.34760664335314262</v>
      </c>
      <c r="N19" s="6">
        <f t="shared" si="24"/>
        <v>0.42720417398255739</v>
      </c>
      <c r="P19" s="10">
        <v>2070</v>
      </c>
      <c r="Q19" s="27">
        <f t="shared" si="18"/>
        <v>2</v>
      </c>
      <c r="R19" s="16">
        <f t="shared" si="18"/>
        <v>3.3501957955819575</v>
      </c>
      <c r="S19" s="6">
        <f t="shared" ref="S19:AB19" si="25">0.01/S10</f>
        <v>0.18240508295399641</v>
      </c>
      <c r="T19" s="6">
        <f t="shared" si="25"/>
        <v>0.18412232007259119</v>
      </c>
      <c r="U19" s="6">
        <f t="shared" si="25"/>
        <v>0.1858721980509816</v>
      </c>
      <c r="V19" s="6">
        <f t="shared" si="25"/>
        <v>0.18765565646405144</v>
      </c>
      <c r="W19" s="6">
        <f t="shared" si="25"/>
        <v>0.18947367129721565</v>
      </c>
      <c r="X19" s="6">
        <f t="shared" si="25"/>
        <v>0.1913272567274325</v>
      </c>
      <c r="Y19" s="6">
        <f t="shared" si="25"/>
        <v>0.19321746700974057</v>
      </c>
      <c r="Z19" s="6">
        <f t="shared" si="25"/>
        <v>0.19514539847677351</v>
      </c>
      <c r="AA19" s="6">
        <f t="shared" si="25"/>
        <v>0.19711219165917276</v>
      </c>
      <c r="AB19" s="6">
        <f t="shared" si="25"/>
        <v>0.19911903353554303</v>
      </c>
      <c r="AD19" s="10">
        <f>AD18+10</f>
        <v>2080</v>
      </c>
      <c r="AE19" s="27">
        <v>2.5</v>
      </c>
      <c r="AF19" s="6">
        <f>$BB$18*$AE$19*$AE$19+$BC$18*$AE$19+$BD$18-($BB$18*AF$15*AF$15+$BC$16*AF$15+$BD$18)</f>
        <v>2.6290653234294084</v>
      </c>
      <c r="AG19" s="6">
        <f>$BB$18*$AE$19*$AE$19+$BC$18*$AE$19+$BD$18-($BB$18*AG$15*AG$15+$BC$16*AG$15+$BD$18)</f>
        <v>2.2143520565065105</v>
      </c>
      <c r="AH19" s="6">
        <f>$BB$18*$AE$19*$AE$19+$BC$18*$AE$19+$BD$18-($BB$18*AH$15*AH$15+$BC$16*AH$15+$BD$18)</f>
        <v>1.7901919679349856</v>
      </c>
      <c r="AI19" s="6">
        <f>$BB$18*$AE$19*$AE$19+$BC$18*$AE$19+$BD$18-($BB$18*AI$15*AI$15+$BC$16*AI$15+$BD$18)</f>
        <v>1.3565850577148328</v>
      </c>
      <c r="AJ19" s="6">
        <f>$BB$18*$AE$19*$AE$19+$BC$18*$AE$19+$BD$18-($BB$18*AJ$15*AJ$15+$BC$16*AJ$15+$BD$18)</f>
        <v>0.91353132584605179</v>
      </c>
      <c r="AK19" s="1"/>
      <c r="AL19" s="10">
        <f>AL18+10</f>
        <v>2080</v>
      </c>
      <c r="AM19" s="27">
        <v>2.5</v>
      </c>
      <c r="AN19" s="6">
        <f t="shared" si="20"/>
        <v>0.17527102156196056</v>
      </c>
      <c r="AO19" s="6">
        <f t="shared" si="20"/>
        <v>0.17714816452052085</v>
      </c>
      <c r="AP19" s="6">
        <f t="shared" si="20"/>
        <v>0.17901919679349856</v>
      </c>
      <c r="AQ19" s="6">
        <f t="shared" si="20"/>
        <v>0.18087800769531104</v>
      </c>
      <c r="AR19" s="6">
        <f t="shared" si="20"/>
        <v>0.18270626516921035</v>
      </c>
      <c r="AU19" s="3">
        <f t="shared" si="10"/>
        <v>2085</v>
      </c>
      <c r="AV19" s="4">
        <v>-9.7699900784065825E-3</v>
      </c>
      <c r="AW19" s="4">
        <v>0.62675771374005673</v>
      </c>
      <c r="AX19" s="4">
        <v>9.7877828096542274E-2</v>
      </c>
      <c r="AY19" s="30"/>
      <c r="BA19" s="3">
        <v>2085</v>
      </c>
      <c r="BB19" s="4">
        <v>6.5532922492067089E-2</v>
      </c>
      <c r="BC19" s="4">
        <v>1.4918873035901998</v>
      </c>
      <c r="BD19" s="4">
        <v>-4.6134743535450273E-2</v>
      </c>
    </row>
    <row r="20" spans="3:56" x14ac:dyDescent="0.25">
      <c r="C20" s="21" t="s">
        <v>19</v>
      </c>
      <c r="D20" s="22"/>
      <c r="E20" s="23">
        <f>(E19-D19)/2</f>
        <v>5.1181928711801938E-2</v>
      </c>
      <c r="F20" s="23">
        <f t="shared" ref="F20:N20" si="26">(F19-E19)/2</f>
        <v>4.9917132778791617E-2</v>
      </c>
      <c r="G20" s="23">
        <f t="shared" si="26"/>
        <v>4.8652336845780964E-2</v>
      </c>
      <c r="H20" s="23">
        <f t="shared" si="26"/>
        <v>4.738754091277031E-2</v>
      </c>
      <c r="I20" s="23">
        <f t="shared" si="26"/>
        <v>4.61227449797601E-2</v>
      </c>
      <c r="J20" s="23">
        <f t="shared" si="26"/>
        <v>4.4857949046749557E-2</v>
      </c>
      <c r="K20" s="23">
        <f t="shared" si="26"/>
        <v>4.3593153113739014E-2</v>
      </c>
      <c r="L20" s="23">
        <f t="shared" si="26"/>
        <v>4.2328357180728471E-2</v>
      </c>
      <c r="M20" s="23">
        <f t="shared" si="26"/>
        <v>4.106356124771815E-2</v>
      </c>
      <c r="N20" s="23">
        <f t="shared" si="26"/>
        <v>3.9798765314707385E-2</v>
      </c>
      <c r="P20" s="10">
        <v>2050</v>
      </c>
      <c r="Q20" s="27">
        <f t="shared" si="18"/>
        <v>2.5</v>
      </c>
      <c r="R20" s="16">
        <f t="shared" si="18"/>
        <v>4.7776819428549029</v>
      </c>
      <c r="S20" s="6">
        <f t="shared" ref="S20:AB20" si="27">0.01/S11</f>
        <v>0.22795654993363232</v>
      </c>
      <c r="T20" s="6">
        <f t="shared" si="27"/>
        <v>0.23472407979889526</v>
      </c>
      <c r="U20" s="6">
        <f t="shared" si="27"/>
        <v>0.24190573022460465</v>
      </c>
      <c r="V20" s="6">
        <f t="shared" si="27"/>
        <v>0.24954071239137335</v>
      </c>
      <c r="W20" s="6">
        <f t="shared" si="27"/>
        <v>0.25767334911528011</v>
      </c>
      <c r="X20" s="6">
        <f t="shared" si="27"/>
        <v>0.26635393586032835</v>
      </c>
      <c r="Y20" s="6">
        <f t="shared" si="27"/>
        <v>0.27563978185484866</v>
      </c>
      <c r="Z20" s="6">
        <f t="shared" si="27"/>
        <v>0.28559647685189915</v>
      </c>
      <c r="AA20" s="6">
        <f t="shared" si="27"/>
        <v>0.29629944272705477</v>
      </c>
      <c r="AB20" s="6">
        <f t="shared" si="27"/>
        <v>0.3078358475445766</v>
      </c>
      <c r="AD20" s="42"/>
      <c r="AE20" s="42"/>
      <c r="AF20" s="44" t="s">
        <v>36</v>
      </c>
      <c r="AG20" s="45"/>
      <c r="AH20" s="45"/>
      <c r="AI20" s="45"/>
      <c r="AJ20" s="46"/>
      <c r="AK20" s="32"/>
      <c r="AL20" s="42"/>
      <c r="AM20" s="42"/>
      <c r="AN20" s="44" t="s">
        <v>48</v>
      </c>
      <c r="AO20" s="45"/>
      <c r="AP20" s="45"/>
      <c r="AQ20" s="45"/>
      <c r="AR20" s="46"/>
      <c r="AU20" s="3">
        <f t="shared" si="10"/>
        <v>2090</v>
      </c>
      <c r="AV20" s="4">
        <v>-8.7195270844815445E-3</v>
      </c>
      <c r="AW20" s="4">
        <v>0.63037538570051155</v>
      </c>
      <c r="AX20" s="4">
        <v>7.8131972724035686E-2</v>
      </c>
      <c r="AY20" s="30"/>
      <c r="BA20" s="3">
        <v>2090</v>
      </c>
      <c r="BB20" s="4">
        <v>5.611126585762953E-2</v>
      </c>
      <c r="BC20" s="4">
        <v>1.4973473361984524</v>
      </c>
      <c r="BD20" s="4">
        <v>-2.3948899103793386E-2</v>
      </c>
    </row>
    <row r="21" spans="3:56" x14ac:dyDescent="0.25">
      <c r="P21" s="40"/>
      <c r="Q21" s="40"/>
      <c r="R21" s="40"/>
      <c r="S21" s="41" t="s">
        <v>33</v>
      </c>
      <c r="T21" s="41"/>
      <c r="U21" s="41"/>
      <c r="V21" s="41"/>
      <c r="W21" s="41"/>
      <c r="X21" s="41"/>
      <c r="Y21" s="41"/>
      <c r="Z21" s="41"/>
      <c r="AA21" s="41"/>
      <c r="AB21" s="41"/>
      <c r="AU21" s="3">
        <f t="shared" si="10"/>
        <v>2095</v>
      </c>
      <c r="AV21" s="4">
        <v>-7.2998533153423514E-3</v>
      </c>
      <c r="AW21" s="4">
        <v>0.62868134486194882</v>
      </c>
      <c r="AX21" s="4">
        <v>0.10202701658896593</v>
      </c>
      <c r="AY21" s="30"/>
      <c r="BA21" s="3">
        <v>2095</v>
      </c>
      <c r="BB21" s="4">
        <v>4.4306135160706903E-2</v>
      </c>
      <c r="BC21" s="4">
        <v>1.52221198104538</v>
      </c>
      <c r="BD21" s="4">
        <v>-8.2844553011489797E-2</v>
      </c>
    </row>
    <row r="22" spans="3:56" x14ac:dyDescent="0.25">
      <c r="AU22" s="3">
        <f t="shared" si="10"/>
        <v>2100</v>
      </c>
      <c r="AV22" s="4">
        <v>-6.6157079878866095E-3</v>
      </c>
      <c r="AW22" s="4">
        <v>0.63210155160929737</v>
      </c>
      <c r="AX22" s="4">
        <v>9.4359376071780743E-2</v>
      </c>
      <c r="AY22" s="30"/>
      <c r="BA22" s="3">
        <v>2100</v>
      </c>
      <c r="BB22" s="4">
        <v>3.832468272444188E-2</v>
      </c>
      <c r="BC22" s="4">
        <v>1.5249064266698273</v>
      </c>
      <c r="BD22" s="4">
        <v>-8.1410449791020356E-2</v>
      </c>
    </row>
    <row r="23" spans="3:56" x14ac:dyDescent="0.25">
      <c r="C23" s="14" t="s">
        <v>23</v>
      </c>
      <c r="D23" s="15">
        <v>2</v>
      </c>
      <c r="E23" s="50" t="s">
        <v>24</v>
      </c>
      <c r="F23" s="51"/>
      <c r="G23" s="51"/>
      <c r="H23" s="52"/>
      <c r="I23" s="16">
        <f>BB14*D23*D23 +BC14*D23 +BD14</f>
        <v>3.4688861678693699</v>
      </c>
      <c r="J23" s="17"/>
      <c r="K23" s="17"/>
      <c r="L23" s="17"/>
      <c r="M23" s="17"/>
      <c r="N23" s="17"/>
      <c r="P23" s="40"/>
      <c r="Q23" s="40"/>
      <c r="R23" s="40"/>
      <c r="S23" s="41" t="s">
        <v>31</v>
      </c>
      <c r="T23" s="41"/>
      <c r="U23" s="41"/>
      <c r="V23" s="41"/>
      <c r="W23" s="41"/>
      <c r="X23" s="41"/>
      <c r="Y23" s="41"/>
      <c r="Z23" s="41"/>
      <c r="AA23" s="41"/>
      <c r="AB23" s="41"/>
      <c r="AD23" s="42"/>
      <c r="AE23" s="42"/>
      <c r="AF23" s="44" t="s">
        <v>37</v>
      </c>
      <c r="AG23" s="45"/>
      <c r="AH23" s="45"/>
      <c r="AI23" s="45"/>
      <c r="AJ23" s="46"/>
      <c r="AK23" s="32"/>
      <c r="AL23" s="42"/>
      <c r="AM23" s="42"/>
      <c r="AN23" s="43" t="s">
        <v>37</v>
      </c>
      <c r="AO23" s="43"/>
      <c r="AP23" s="43"/>
      <c r="AQ23" s="43"/>
      <c r="AR23" s="43"/>
      <c r="AV23" s="1"/>
    </row>
    <row r="24" spans="3:56" x14ac:dyDescent="0.25">
      <c r="C24" s="18"/>
      <c r="D24" s="41" t="s">
        <v>25</v>
      </c>
      <c r="E24" s="55"/>
      <c r="F24" s="55"/>
      <c r="G24" s="55"/>
      <c r="H24" s="55"/>
      <c r="I24" s="55"/>
      <c r="J24" s="55"/>
      <c r="K24" s="55"/>
      <c r="L24" s="55"/>
      <c r="M24" s="55"/>
      <c r="N24" s="55"/>
      <c r="P24" s="25" t="s">
        <v>1</v>
      </c>
      <c r="Q24" s="26" t="s">
        <v>35</v>
      </c>
      <c r="R24" s="28" t="s">
        <v>11</v>
      </c>
      <c r="S24" s="19">
        <v>-0.8</v>
      </c>
      <c r="T24" s="19">
        <v>-0.60000000000000009</v>
      </c>
      <c r="U24" s="19">
        <v>-0.40000000000000008</v>
      </c>
      <c r="V24" s="19">
        <v>-0.20000000000000007</v>
      </c>
      <c r="W24" s="19">
        <v>0</v>
      </c>
      <c r="X24" s="19">
        <v>0.2</v>
      </c>
      <c r="Y24" s="19">
        <v>0.4</v>
      </c>
      <c r="Z24" s="19">
        <v>0.60000000000000009</v>
      </c>
      <c r="AA24" s="19">
        <v>0.8</v>
      </c>
      <c r="AB24" s="19">
        <v>1</v>
      </c>
      <c r="AD24" s="24" t="s">
        <v>1</v>
      </c>
      <c r="AE24" s="12" t="s">
        <v>35</v>
      </c>
      <c r="AF24" s="29">
        <v>1</v>
      </c>
      <c r="AG24" s="29">
        <f>AF24+0.25</f>
        <v>1.25</v>
      </c>
      <c r="AH24" s="29">
        <f t="shared" ref="AH24:AI24" si="28">AG24+0.25</f>
        <v>1.5</v>
      </c>
      <c r="AI24" s="29">
        <f t="shared" si="28"/>
        <v>1.75</v>
      </c>
      <c r="AJ24" s="29">
        <f>AI24+0.25</f>
        <v>2</v>
      </c>
      <c r="AK24" s="34"/>
      <c r="AL24" s="24" t="s">
        <v>1</v>
      </c>
      <c r="AM24" s="12" t="s">
        <v>35</v>
      </c>
      <c r="AN24" s="29">
        <v>1</v>
      </c>
      <c r="AO24" s="29">
        <f>AN24+0.25</f>
        <v>1.25</v>
      </c>
      <c r="AP24" s="29">
        <f t="shared" ref="AP24:AQ24" si="29">AO24+0.25</f>
        <v>1.5</v>
      </c>
      <c r="AQ24" s="29">
        <f t="shared" si="29"/>
        <v>1.75</v>
      </c>
      <c r="AR24" s="29">
        <f>AQ24+0.25</f>
        <v>2</v>
      </c>
      <c r="AU24" s="64" t="s">
        <v>2</v>
      </c>
      <c r="AV24" s="65"/>
      <c r="AW24" s="65"/>
      <c r="AX24" s="66"/>
      <c r="AY24" s="31"/>
    </row>
    <row r="25" spans="3:56" x14ac:dyDescent="0.25">
      <c r="C25" s="18" t="s">
        <v>15</v>
      </c>
      <c r="D25" s="19">
        <v>-1</v>
      </c>
      <c r="E25" s="19">
        <f>D25+0.2</f>
        <v>-0.8</v>
      </c>
      <c r="F25" s="19">
        <f t="shared" ref="F25:N25" si="30">E25+0.2</f>
        <v>-0.60000000000000009</v>
      </c>
      <c r="G25" s="19">
        <f t="shared" si="30"/>
        <v>-0.40000000000000008</v>
      </c>
      <c r="H25" s="19">
        <f t="shared" si="30"/>
        <v>-0.20000000000000007</v>
      </c>
      <c r="I25" s="19">
        <f t="shared" si="30"/>
        <v>0</v>
      </c>
      <c r="J25" s="19">
        <f t="shared" si="30"/>
        <v>0.2</v>
      </c>
      <c r="K25" s="19">
        <f t="shared" si="30"/>
        <v>0.4</v>
      </c>
      <c r="L25" s="19">
        <f t="shared" si="30"/>
        <v>0.60000000000000009</v>
      </c>
      <c r="M25" s="19">
        <f t="shared" si="30"/>
        <v>0.8</v>
      </c>
      <c r="N25" s="19">
        <f t="shared" si="30"/>
        <v>1</v>
      </c>
      <c r="P25" s="10">
        <v>2040</v>
      </c>
      <c r="Q25" s="27">
        <f t="shared" ref="Q25:R29" si="31">Q16</f>
        <v>2</v>
      </c>
      <c r="R25" s="16">
        <f t="shared" si="31"/>
        <v>3.7916586691853804</v>
      </c>
      <c r="S25" s="6">
        <f t="shared" ref="S25:AB25" si="32">E10</f>
        <v>-0.36186671214231847</v>
      </c>
      <c r="T25" s="6">
        <f t="shared" si="32"/>
        <v>-0.26979917357826566</v>
      </c>
      <c r="U25" s="6">
        <f t="shared" si="32"/>
        <v>-0.1808739413445537</v>
      </c>
      <c r="V25" s="6">
        <f t="shared" si="32"/>
        <v>-9.5091015441182369E-2</v>
      </c>
      <c r="W25" s="6">
        <f t="shared" si="32"/>
        <v>-1.2450395868152109E-2</v>
      </c>
      <c r="X25" s="6">
        <f t="shared" si="32"/>
        <v>6.7047917374537747E-2</v>
      </c>
      <c r="Y25" s="6">
        <f t="shared" si="32"/>
        <v>0.14340392428688631</v>
      </c>
      <c r="Z25" s="6">
        <f t="shared" si="32"/>
        <v>0.21661762486889558</v>
      </c>
      <c r="AA25" s="6">
        <f t="shared" si="32"/>
        <v>0.28668901912056288</v>
      </c>
      <c r="AB25" s="6">
        <f t="shared" si="32"/>
        <v>0.35361810704188912</v>
      </c>
      <c r="AD25" s="10">
        <v>2050</v>
      </c>
      <c r="AE25" s="27">
        <v>3</v>
      </c>
      <c r="AF25" s="6">
        <f>$BB$12*$AE$25*$AE$25+$BC$12*$AE$25+$BD$12-($BB$12*AF$24*AF$24+$BC$12*AF$24+$BD$12)</f>
        <v>4.28010887207052</v>
      </c>
      <c r="AG25" s="6">
        <f>$BB$12*$AE$25*$AE$25+$BC$12*$AE$25+$BD$12-($BB$12*AG$24*AG$24+$BC$12*AG$24+$BD$12)</f>
        <v>3.8964882593452446</v>
      </c>
      <c r="AH25" s="6">
        <f>$BB$12*$AE$25*$AE$25+$BC$12*$AE$25+$BD$12-($BB$12*AH$24*AH$24+$BC$12*AH$24+$BD$12)</f>
        <v>3.4696125048246715</v>
      </c>
      <c r="AI25" s="6">
        <f>$BB$12*$AE$25*$AE$25+$BC$12*$AE$25+$BD$12-($BB$12*AI$24*AI$24+$BC$12*AI$24+$BD$12)</f>
        <v>2.9994816085088019</v>
      </c>
      <c r="AJ25" s="6">
        <f>$BB$12*$AE$25*$AE$25+$BC$12*$AE$25+$BD$12-($BB$12*AJ$24*AJ$24+$BC$12*AJ$24+$BD$12)</f>
        <v>2.4860955703976355</v>
      </c>
      <c r="AK25" s="1"/>
      <c r="AL25" s="10">
        <v>2050</v>
      </c>
      <c r="AM25" s="27">
        <v>3</v>
      </c>
      <c r="AN25" s="6">
        <f t="shared" ref="AN25:AR28" si="33">AF25/($AM25-AN$6)/10</f>
        <v>0.214005443603526</v>
      </c>
      <c r="AO25" s="6">
        <f t="shared" si="33"/>
        <v>0.22265647196258542</v>
      </c>
      <c r="AP25" s="6">
        <f t="shared" si="33"/>
        <v>0.23130750032164477</v>
      </c>
      <c r="AQ25" s="6">
        <f t="shared" si="33"/>
        <v>0.23995852868070414</v>
      </c>
      <c r="AR25" s="6">
        <f t="shared" si="33"/>
        <v>0.24860955703976356</v>
      </c>
      <c r="AU25" s="67"/>
      <c r="AV25" s="68"/>
      <c r="AW25" s="68"/>
      <c r="AX25" s="69"/>
      <c r="AY25" s="31"/>
    </row>
    <row r="26" spans="3:56" x14ac:dyDescent="0.25">
      <c r="C26" s="20" t="s">
        <v>16</v>
      </c>
      <c r="D26" s="6">
        <f>$I$26+D25</f>
        <v>2.4688861678693699</v>
      </c>
      <c r="E26" s="6">
        <f>$I$26+E25</f>
        <v>2.6688861678693696</v>
      </c>
      <c r="F26" s="6">
        <f>$I$26+F25</f>
        <v>2.8688861678693698</v>
      </c>
      <c r="G26" s="6">
        <f>$I$26+G25</f>
        <v>3.06888616786937</v>
      </c>
      <c r="H26" s="6">
        <f>$I$26+H25</f>
        <v>3.2688861678693697</v>
      </c>
      <c r="I26" s="6">
        <f>I23</f>
        <v>3.4688861678693699</v>
      </c>
      <c r="J26" s="6">
        <f>$I$26+J25</f>
        <v>3.6688861678693701</v>
      </c>
      <c r="K26" s="6">
        <f>$I$26+K25</f>
        <v>3.8688861678693698</v>
      </c>
      <c r="L26" s="6">
        <f>$I$26+L25</f>
        <v>4.06888616786937</v>
      </c>
      <c r="M26" s="6">
        <f>$I$26+M25</f>
        <v>4.2688861678693701</v>
      </c>
      <c r="N26" s="6">
        <f>$I$26+N25</f>
        <v>4.4688861678693694</v>
      </c>
      <c r="P26" s="10">
        <v>2050</v>
      </c>
      <c r="Q26" s="27">
        <f t="shared" si="31"/>
        <v>2</v>
      </c>
      <c r="R26" s="16">
        <f t="shared" si="31"/>
        <v>3.6211444412466793</v>
      </c>
      <c r="S26" s="6">
        <f t="shared" ref="S26:AB26" si="34">E19</f>
        <v>-0.38023890885893374</v>
      </c>
      <c r="T26" s="6">
        <f t="shared" si="34"/>
        <v>-0.28040464330135051</v>
      </c>
      <c r="U26" s="6">
        <f t="shared" si="34"/>
        <v>-0.18309996960978858</v>
      </c>
      <c r="V26" s="6">
        <f t="shared" si="34"/>
        <v>-8.8324887784247963E-2</v>
      </c>
      <c r="W26" s="6">
        <f t="shared" si="34"/>
        <v>3.9206021752722364E-3</v>
      </c>
      <c r="X26" s="6">
        <f t="shared" si="34"/>
        <v>9.363650026877135E-2</v>
      </c>
      <c r="Y26" s="6">
        <f t="shared" si="34"/>
        <v>0.18082280649624938</v>
      </c>
      <c r="Z26" s="6">
        <f t="shared" si="34"/>
        <v>0.26547952085770632</v>
      </c>
      <c r="AA26" s="6">
        <f t="shared" si="34"/>
        <v>0.34760664335314262</v>
      </c>
      <c r="AB26" s="6">
        <f t="shared" si="34"/>
        <v>0.42720417398255739</v>
      </c>
      <c r="AD26" s="10">
        <f>AD25+10</f>
        <v>2060</v>
      </c>
      <c r="AE26" s="27">
        <v>3</v>
      </c>
      <c r="AF26" s="6">
        <f>$BB$14*$AE$26*$AE$26+$BC$14*$AE$26+$BD$14-($BB$14*AF$24*AF$24+$BC$14*AF$24+$BD$14)</f>
        <v>3.9838064529100565</v>
      </c>
      <c r="AG26" s="6">
        <f>$BB$14*$AE$26*$AE$26+$BC$14*$AE$26+$BD$14-($BB$14*AG$24*AG$24+$BC$14*AG$24+$BD$14)</f>
        <v>3.5480945103160404</v>
      </c>
      <c r="AH26" s="6">
        <f>$BB$14*$AE$26*$AE$26+$BC$14*$AE$26+$BD$14-($BB$14*AH$24*AH$24+$BC$14*AH$24+$BD$14)</f>
        <v>3.0945928922878125</v>
      </c>
      <c r="AI26" s="6">
        <f>$BB$14*$AE$26*$AE$26+$BC$14*$AE$26+$BD$14-($BB$14*AI$24*AI$24+$BC$14*AI$24+$BD$14)</f>
        <v>2.6233015988253734</v>
      </c>
      <c r="AJ26" s="6">
        <f>$BB$14*$AE$26*$AE$26+$BC$14*$AE$26+$BD$14-($BB$14*AJ$24*AJ$24+$BC$14*AJ$24+$BD$14)</f>
        <v>2.1342206299287221</v>
      </c>
      <c r="AK26" s="1"/>
      <c r="AL26" s="10">
        <f>AL25+10</f>
        <v>2060</v>
      </c>
      <c r="AM26" s="27">
        <v>3</v>
      </c>
      <c r="AN26" s="6">
        <f t="shared" si="33"/>
        <v>0.19919032264550282</v>
      </c>
      <c r="AO26" s="6">
        <f t="shared" si="33"/>
        <v>0.20274825773234517</v>
      </c>
      <c r="AP26" s="6">
        <f t="shared" si="33"/>
        <v>0.20630619281918752</v>
      </c>
      <c r="AQ26" s="6">
        <f t="shared" si="33"/>
        <v>0.20986412790602987</v>
      </c>
      <c r="AR26" s="6">
        <f t="shared" si="33"/>
        <v>0.2134220629928722</v>
      </c>
      <c r="AU26" s="41" t="s">
        <v>1</v>
      </c>
      <c r="AV26" s="59" t="s">
        <v>6</v>
      </c>
      <c r="AW26" s="60" t="s">
        <v>9</v>
      </c>
      <c r="AX26" s="60" t="s">
        <v>10</v>
      </c>
      <c r="AY26" s="31"/>
    </row>
    <row r="27" spans="3:56" x14ac:dyDescent="0.25">
      <c r="C27" s="20" t="s">
        <v>17</v>
      </c>
      <c r="D27" s="6">
        <f t="shared" ref="D27:N27" si="35">$AV$14*D26*D26  +$AW$14*D26 + $AX$14</f>
        <v>1.4933848857512386</v>
      </c>
      <c r="E27" s="6">
        <f t="shared" si="35"/>
        <v>1.5982115692596508</v>
      </c>
      <c r="F27" s="6">
        <f t="shared" si="35"/>
        <v>1.7017311860202904</v>
      </c>
      <c r="G27" s="6">
        <f t="shared" si="35"/>
        <v>1.8039437360331576</v>
      </c>
      <c r="H27" s="6">
        <f t="shared" si="35"/>
        <v>1.904849219298252</v>
      </c>
      <c r="I27" s="6">
        <f t="shared" si="35"/>
        <v>2.0044476358155738</v>
      </c>
      <c r="J27" s="6">
        <f t="shared" si="35"/>
        <v>2.1027389855851237</v>
      </c>
      <c r="K27" s="6">
        <f t="shared" si="35"/>
        <v>2.1997232686068999</v>
      </c>
      <c r="L27" s="6">
        <f t="shared" si="35"/>
        <v>2.2954004848809051</v>
      </c>
      <c r="M27" s="6">
        <f t="shared" si="35"/>
        <v>2.3897706344071366</v>
      </c>
      <c r="N27" s="6">
        <f t="shared" si="35"/>
        <v>2.4828337171855961</v>
      </c>
      <c r="P27" s="10">
        <v>2060</v>
      </c>
      <c r="Q27" s="27">
        <f t="shared" si="31"/>
        <v>2</v>
      </c>
      <c r="R27" s="16">
        <f t="shared" si="31"/>
        <v>3.4688861678693699</v>
      </c>
      <c r="S27" s="6">
        <f t="shared" ref="S27:AB27" si="36">E28</f>
        <v>-0.4017884307403492</v>
      </c>
      <c r="T27" s="6">
        <f t="shared" si="36"/>
        <v>-0.29826881397970961</v>
      </c>
      <c r="U27" s="6">
        <f t="shared" si="36"/>
        <v>-0.19605626396684239</v>
      </c>
      <c r="V27" s="6">
        <f t="shared" si="36"/>
        <v>-9.5150780701747983E-2</v>
      </c>
      <c r="W27" s="6">
        <f t="shared" si="36"/>
        <v>4.447635815573836E-3</v>
      </c>
      <c r="X27" s="6">
        <f t="shared" si="36"/>
        <v>0.10273898558512373</v>
      </c>
      <c r="Y27" s="6">
        <f t="shared" si="36"/>
        <v>0.19972326860689993</v>
      </c>
      <c r="Z27" s="6">
        <f t="shared" si="36"/>
        <v>0.29540048488090509</v>
      </c>
      <c r="AA27" s="6">
        <f t="shared" si="36"/>
        <v>0.38977063440713655</v>
      </c>
      <c r="AB27" s="6">
        <f t="shared" si="36"/>
        <v>0.48283371718559609</v>
      </c>
      <c r="AD27" s="10">
        <f>AD26+10</f>
        <v>2070</v>
      </c>
      <c r="AE27" s="27">
        <v>3</v>
      </c>
      <c r="AF27" s="6">
        <f>$BB$16*$AE$27*$AE$27+$BC$16*$AE$27+$BD$16-($BB$16*AF$24*AF$24+$BC$16*AF$24+$BD$16)</f>
        <v>3.7651864252512186</v>
      </c>
      <c r="AG27" s="6">
        <f>$BB$16*$AE$27*$AE$27+$BC$16*$AE$27+$BD$16-($BB$16*AG$24*AG$24+$BC$16*AG$24+$BD$16)</f>
        <v>3.3376081305677108</v>
      </c>
      <c r="AH27" s="6">
        <f>$BB$16*$AE$27*$AE$27+$BC$16*$AE$27+$BD$16-($BB$16*AH$24*AH$24+$BC$16*AH$24+$BD$16)</f>
        <v>2.8977241191776613</v>
      </c>
      <c r="AI27" s="6">
        <f>$BB$16*$AE$27*$AE$27+$BC$16*$AE$27+$BD$16-($BB$16*AI$24*AI$24+$BC$16*AI$24+$BD$16)</f>
        <v>2.445534391081071</v>
      </c>
      <c r="AJ27" s="6">
        <f>$BB$16*$AE$27*$AE$27+$BC$16*$AE$27+$BD$16-($BB$16*AJ$24*AJ$24+$BC$16*AJ$24+$BD$16)</f>
        <v>1.981038946277939</v>
      </c>
      <c r="AK27" s="1"/>
      <c r="AL27" s="10">
        <f>AL26+10</f>
        <v>2070</v>
      </c>
      <c r="AM27" s="27">
        <v>3</v>
      </c>
      <c r="AN27" s="6">
        <f t="shared" si="33"/>
        <v>0.18825932126256092</v>
      </c>
      <c r="AO27" s="6">
        <f t="shared" si="33"/>
        <v>0.19072046460386918</v>
      </c>
      <c r="AP27" s="6">
        <f t="shared" si="33"/>
        <v>0.19318160794517741</v>
      </c>
      <c r="AQ27" s="6">
        <f t="shared" si="33"/>
        <v>0.19564275128648567</v>
      </c>
      <c r="AR27" s="6">
        <f t="shared" si="33"/>
        <v>0.1981038946277939</v>
      </c>
      <c r="AU27" s="58"/>
      <c r="AV27" s="59"/>
      <c r="AW27" s="60"/>
      <c r="AX27" s="60"/>
      <c r="AY27" s="31"/>
    </row>
    <row r="28" spans="3:56" x14ac:dyDescent="0.25">
      <c r="C28" s="20" t="s">
        <v>18</v>
      </c>
      <c r="D28" s="6">
        <f t="shared" ref="D28:N28" si="37">D27-$D$5</f>
        <v>-0.50661511424876138</v>
      </c>
      <c r="E28" s="6">
        <f t="shared" si="37"/>
        <v>-0.4017884307403492</v>
      </c>
      <c r="F28" s="6">
        <f t="shared" si="37"/>
        <v>-0.29826881397970961</v>
      </c>
      <c r="G28" s="6">
        <f t="shared" si="37"/>
        <v>-0.19605626396684239</v>
      </c>
      <c r="H28" s="6">
        <f t="shared" si="37"/>
        <v>-9.5150780701747983E-2</v>
      </c>
      <c r="I28" s="6">
        <f t="shared" si="37"/>
        <v>4.447635815573836E-3</v>
      </c>
      <c r="J28" s="6">
        <f t="shared" si="37"/>
        <v>0.10273898558512373</v>
      </c>
      <c r="K28" s="6">
        <f t="shared" si="37"/>
        <v>0.19972326860689993</v>
      </c>
      <c r="L28" s="6">
        <f t="shared" si="37"/>
        <v>0.29540048488090509</v>
      </c>
      <c r="M28" s="6">
        <f t="shared" si="37"/>
        <v>0.38977063440713655</v>
      </c>
      <c r="N28" s="6">
        <f t="shared" si="37"/>
        <v>0.48283371718559609</v>
      </c>
      <c r="P28" s="10">
        <v>2070</v>
      </c>
      <c r="Q28" s="27">
        <f t="shared" si="31"/>
        <v>2</v>
      </c>
      <c r="R28" s="16">
        <f t="shared" si="31"/>
        <v>3.3501957955819575</v>
      </c>
      <c r="S28" s="6">
        <f t="shared" ref="S28:AB28" si="38">E37</f>
        <v>-0.42407227758668942</v>
      </c>
      <c r="T28" s="6">
        <f t="shared" si="38"/>
        <v>-0.31544883643020771</v>
      </c>
      <c r="U28" s="6">
        <f t="shared" si="38"/>
        <v>-0.20784802140937098</v>
      </c>
      <c r="V28" s="6">
        <f t="shared" si="38"/>
        <v>-0.10126983252418098</v>
      </c>
      <c r="W28" s="6">
        <f t="shared" si="38"/>
        <v>4.2857302253644924E-3</v>
      </c>
      <c r="X28" s="6">
        <f t="shared" si="38"/>
        <v>0.10881866683926411</v>
      </c>
      <c r="Y28" s="6">
        <f t="shared" si="38"/>
        <v>0.21232897731751788</v>
      </c>
      <c r="Z28" s="6">
        <f t="shared" si="38"/>
        <v>0.31481666166012579</v>
      </c>
      <c r="AA28" s="6">
        <f t="shared" si="38"/>
        <v>0.41628171986708873</v>
      </c>
      <c r="AB28" s="6">
        <f t="shared" si="38"/>
        <v>0.51672415193840537</v>
      </c>
      <c r="AD28" s="10">
        <f>AD27+10</f>
        <v>2080</v>
      </c>
      <c r="AE28" s="27">
        <v>3</v>
      </c>
      <c r="AF28" s="6">
        <f>$BB$18*$AE$28*$AE$28+$BC$18*$AE$28+$BD$18-($BB$18*AF$24*AF$24+$BC$16*AF$24+$BD$18)</f>
        <v>3.5811172181398856</v>
      </c>
      <c r="AG28" s="6">
        <f>$BB$18*$AE$28*$AE$28+$BC$18*$AE$28+$BD$18-($BB$18*AG$24*AG$24+$BC$16*AG$24+$BD$18)</f>
        <v>3.1664039512169877</v>
      </c>
      <c r="AH28" s="6">
        <f>$BB$18*$AE$28*$AE$28+$BC$18*$AE$28+$BD$18-($BB$18*AH$24*AH$24+$BC$16*AH$24+$BD$18)</f>
        <v>2.7422438626454628</v>
      </c>
      <c r="AI28" s="6">
        <f>$BB$18*$AE$28*$AE$28+$BC$18*$AE$28+$BD$18-($BB$18*AI$24*AI$24+$BC$16*AI$24+$BD$18)</f>
        <v>2.3086369524253101</v>
      </c>
      <c r="AJ28" s="6">
        <f>$BB$18*$AE$28*$AE$28+$BC$18*$AE$28+$BD$18-($BB$18*AJ$24*AJ$24+$BC$16*AJ$24+$BD$18)</f>
        <v>1.865583220556529</v>
      </c>
      <c r="AK28" s="1"/>
      <c r="AL28" s="10">
        <f>AL27+10</f>
        <v>2080</v>
      </c>
      <c r="AM28" s="27">
        <v>3</v>
      </c>
      <c r="AN28" s="6">
        <f t="shared" si="33"/>
        <v>0.17905586090699427</v>
      </c>
      <c r="AO28" s="6">
        <f t="shared" si="33"/>
        <v>0.18093736864097071</v>
      </c>
      <c r="AP28" s="6">
        <f t="shared" si="33"/>
        <v>0.18281625750969752</v>
      </c>
      <c r="AQ28" s="6">
        <f t="shared" si="33"/>
        <v>0.18469095619402481</v>
      </c>
      <c r="AR28" s="6">
        <f t="shared" si="33"/>
        <v>0.1865583220556529</v>
      </c>
      <c r="AU28" s="3">
        <v>2025</v>
      </c>
      <c r="AV28" s="5">
        <v>2</v>
      </c>
      <c r="AW28" s="6"/>
      <c r="AX28" s="1"/>
      <c r="AY28" s="1"/>
    </row>
    <row r="29" spans="3:56" x14ac:dyDescent="0.25">
      <c r="C29" s="21" t="s">
        <v>19</v>
      </c>
      <c r="D29" s="22"/>
      <c r="E29" s="23">
        <f>(E28-D28)/2</f>
        <v>5.2413341754206089E-2</v>
      </c>
      <c r="F29" s="23">
        <f t="shared" ref="F29:N29" si="39">(F28-E28)/2</f>
        <v>5.1759808380319794E-2</v>
      </c>
      <c r="G29" s="23">
        <f t="shared" si="39"/>
        <v>5.110627500643361E-2</v>
      </c>
      <c r="H29" s="23">
        <f t="shared" si="39"/>
        <v>5.0452741632547204E-2</v>
      </c>
      <c r="I29" s="23">
        <f t="shared" si="39"/>
        <v>4.979920825866091E-2</v>
      </c>
      <c r="J29" s="23">
        <f t="shared" si="39"/>
        <v>4.9145674884774948E-2</v>
      </c>
      <c r="K29" s="23">
        <f t="shared" si="39"/>
        <v>4.8492141510888098E-2</v>
      </c>
      <c r="L29" s="23">
        <f t="shared" si="39"/>
        <v>4.7838608137002581E-2</v>
      </c>
      <c r="M29" s="23">
        <f t="shared" si="39"/>
        <v>4.7185074763115731E-2</v>
      </c>
      <c r="N29" s="23">
        <f t="shared" si="39"/>
        <v>4.6531541389229769E-2</v>
      </c>
      <c r="P29" s="10">
        <v>2050</v>
      </c>
      <c r="Q29" s="27">
        <f t="shared" si="31"/>
        <v>2.5</v>
      </c>
      <c r="R29" s="16">
        <f t="shared" si="31"/>
        <v>4.7776819428549029</v>
      </c>
      <c r="S29" s="6">
        <f>E46</f>
        <v>-0.33790874065144516</v>
      </c>
      <c r="T29" s="6">
        <f>F46</f>
        <v>-0.25270231437794388</v>
      </c>
      <c r="U29" s="6">
        <f>G46</f>
        <v>-0.17002547997046458</v>
      </c>
      <c r="V29" s="6">
        <f>H46</f>
        <v>-8.9878237429005026E-2</v>
      </c>
      <c r="W29" s="6">
        <v>0</v>
      </c>
      <c r="X29" s="6">
        <f>J46</f>
        <v>6.2827472055849931E-2</v>
      </c>
      <c r="Y29" s="6">
        <f>K46</f>
        <v>0.13538593899924622</v>
      </c>
      <c r="Z29" s="6">
        <f>L46</f>
        <v>0.20541481407662099</v>
      </c>
      <c r="AA29" s="6">
        <f>M46</f>
        <v>0.27291409728797555</v>
      </c>
      <c r="AB29" s="6">
        <f>N46</f>
        <v>0.33788378863330815</v>
      </c>
      <c r="AD29" s="42"/>
      <c r="AE29" s="42"/>
      <c r="AF29" s="44" t="s">
        <v>36</v>
      </c>
      <c r="AG29" s="45"/>
      <c r="AH29" s="45"/>
      <c r="AI29" s="45"/>
      <c r="AJ29" s="46"/>
      <c r="AK29" s="32"/>
      <c r="AL29" s="42"/>
      <c r="AM29" s="42"/>
      <c r="AN29" s="44" t="s">
        <v>48</v>
      </c>
      <c r="AO29" s="45"/>
      <c r="AP29" s="45"/>
      <c r="AQ29" s="45"/>
      <c r="AR29" s="46"/>
      <c r="AU29" s="3">
        <f>AU28+5</f>
        <v>2030</v>
      </c>
      <c r="AV29" s="7">
        <f t="shared" ref="AV29:AV43" si="40">AV28</f>
        <v>2</v>
      </c>
      <c r="AW29" s="6">
        <f t="shared" ref="AW29:AW43" si="41">BB8*AV29*AV29+BC8*AV29+BD8</f>
        <v>3.9869798976011452</v>
      </c>
      <c r="AX29" s="6">
        <f t="shared" ref="AX29:AX43" si="42">AV8*AW29*AW29+AW8*AW29+AX8</f>
        <v>1.9547799661780334</v>
      </c>
      <c r="AY29" s="1"/>
    </row>
    <row r="30" spans="3:56" x14ac:dyDescent="0.25">
      <c r="P30" s="40"/>
      <c r="Q30" s="40"/>
      <c r="R30" s="40"/>
      <c r="S30" s="41" t="s">
        <v>34</v>
      </c>
      <c r="T30" s="41"/>
      <c r="U30" s="41"/>
      <c r="V30" s="41"/>
      <c r="W30" s="41"/>
      <c r="X30" s="41"/>
      <c r="Y30" s="41"/>
      <c r="Z30" s="41"/>
      <c r="AA30" s="41"/>
      <c r="AB30" s="41"/>
      <c r="AU30" s="3">
        <f t="shared" ref="AU30:AU43" si="43">AU29+5</f>
        <v>2035</v>
      </c>
      <c r="AV30" s="7">
        <f t="shared" si="40"/>
        <v>2</v>
      </c>
      <c r="AW30" s="6">
        <f t="shared" si="41"/>
        <v>3.8863121293338736</v>
      </c>
      <c r="AX30" s="6">
        <f t="shared" si="42"/>
        <v>1.9740464905496737</v>
      </c>
      <c r="AY30" s="1"/>
    </row>
    <row r="31" spans="3:56" x14ac:dyDescent="0.25">
      <c r="AU31" s="3">
        <f t="shared" si="43"/>
        <v>2040</v>
      </c>
      <c r="AV31" s="7">
        <f t="shared" si="40"/>
        <v>2</v>
      </c>
      <c r="AW31" s="6">
        <f t="shared" si="41"/>
        <v>3.7916586691853804</v>
      </c>
      <c r="AX31" s="6">
        <f t="shared" si="42"/>
        <v>1.9875496041318479</v>
      </c>
      <c r="AY31" s="1"/>
    </row>
    <row r="32" spans="3:56" x14ac:dyDescent="0.25">
      <c r="C32" s="14" t="s">
        <v>26</v>
      </c>
      <c r="D32" s="15">
        <v>2</v>
      </c>
      <c r="E32" s="50" t="s">
        <v>27</v>
      </c>
      <c r="F32" s="51"/>
      <c r="G32" s="51"/>
      <c r="H32" s="52"/>
      <c r="I32" s="16">
        <f>BB16*D32*D32 +BC16*D32 +BD16</f>
        <v>3.3501957955819575</v>
      </c>
      <c r="J32" s="17"/>
      <c r="K32" s="17"/>
      <c r="L32" s="17"/>
      <c r="M32" s="17"/>
      <c r="N32" s="17"/>
      <c r="AU32" s="3">
        <f t="shared" si="43"/>
        <v>2045</v>
      </c>
      <c r="AV32" s="7">
        <f t="shared" si="40"/>
        <v>2</v>
      </c>
      <c r="AW32" s="6">
        <f t="shared" si="41"/>
        <v>3.703019517155667</v>
      </c>
      <c r="AX32" s="6">
        <f t="shared" si="42"/>
        <v>1.9965266978359684</v>
      </c>
      <c r="AY32" s="1"/>
    </row>
    <row r="33" spans="3:55" x14ac:dyDescent="0.25">
      <c r="C33" s="18"/>
      <c r="D33" s="41" t="s">
        <v>25</v>
      </c>
      <c r="E33" s="55"/>
      <c r="F33" s="55"/>
      <c r="G33" s="55"/>
      <c r="H33" s="55"/>
      <c r="I33" s="55"/>
      <c r="J33" s="55"/>
      <c r="K33" s="55"/>
      <c r="L33" s="55"/>
      <c r="M33" s="55"/>
      <c r="N33" s="55"/>
      <c r="AU33" s="3">
        <f t="shared" si="43"/>
        <v>2050</v>
      </c>
      <c r="AV33" s="7">
        <f t="shared" si="40"/>
        <v>2</v>
      </c>
      <c r="AW33" s="6">
        <f t="shared" si="41"/>
        <v>3.6211444412466793</v>
      </c>
      <c r="AX33" s="6">
        <f t="shared" si="42"/>
        <v>2.0039206021752722</v>
      </c>
      <c r="AY33" s="1"/>
    </row>
    <row r="34" spans="3:55" x14ac:dyDescent="0.25">
      <c r="C34" s="18" t="s">
        <v>15</v>
      </c>
      <c r="D34" s="19">
        <v>-1</v>
      </c>
      <c r="E34" s="19">
        <f>D34+0.2</f>
        <v>-0.8</v>
      </c>
      <c r="F34" s="19">
        <f t="shared" ref="F34:N34" si="44">E34+0.2</f>
        <v>-0.60000000000000009</v>
      </c>
      <c r="G34" s="19">
        <f t="shared" si="44"/>
        <v>-0.40000000000000008</v>
      </c>
      <c r="H34" s="19">
        <f t="shared" si="44"/>
        <v>-0.20000000000000007</v>
      </c>
      <c r="I34" s="19">
        <f t="shared" si="44"/>
        <v>0</v>
      </c>
      <c r="J34" s="19">
        <f t="shared" si="44"/>
        <v>0.2</v>
      </c>
      <c r="K34" s="19">
        <f t="shared" si="44"/>
        <v>0.4</v>
      </c>
      <c r="L34" s="19">
        <f t="shared" si="44"/>
        <v>0.60000000000000009</v>
      </c>
      <c r="M34" s="19">
        <f t="shared" si="44"/>
        <v>0.8</v>
      </c>
      <c r="N34" s="19">
        <f t="shared" si="44"/>
        <v>1</v>
      </c>
      <c r="AU34" s="3">
        <f t="shared" si="43"/>
        <v>2055</v>
      </c>
      <c r="AV34" s="7">
        <f t="shared" si="40"/>
        <v>2</v>
      </c>
      <c r="AW34" s="6">
        <f t="shared" si="41"/>
        <v>3.5509661419904419</v>
      </c>
      <c r="AX34" s="6">
        <f t="shared" si="42"/>
        <v>2.0044030657575789</v>
      </c>
      <c r="AY34" s="1"/>
    </row>
    <row r="35" spans="3:55" x14ac:dyDescent="0.25">
      <c r="C35" s="20" t="s">
        <v>16</v>
      </c>
      <c r="D35" s="6">
        <f>$I$35+D34</f>
        <v>2.3501957955819575</v>
      </c>
      <c r="E35" s="6">
        <f>$I$35+E34</f>
        <v>2.5501957955819572</v>
      </c>
      <c r="F35" s="6">
        <f>$I$35+F34</f>
        <v>2.7501957955819574</v>
      </c>
      <c r="G35" s="6">
        <f>$I$35+G34</f>
        <v>2.9501957955819575</v>
      </c>
      <c r="H35" s="6">
        <f>$I$35+H34</f>
        <v>3.1501957955819573</v>
      </c>
      <c r="I35" s="6">
        <f>I32</f>
        <v>3.3501957955819575</v>
      </c>
      <c r="J35" s="6">
        <f>$I$35+J34</f>
        <v>3.5501957955819576</v>
      </c>
      <c r="K35" s="6">
        <f>$I$35+K34</f>
        <v>3.7501957955819574</v>
      </c>
      <c r="L35" s="6">
        <f>$I$35+L34</f>
        <v>3.9501957955819575</v>
      </c>
      <c r="M35" s="6">
        <f>$I$35+M34</f>
        <v>4.1501957955819577</v>
      </c>
      <c r="N35" s="6">
        <f>$I$35+N34</f>
        <v>4.350195795581957</v>
      </c>
      <c r="AU35" s="3">
        <f t="shared" si="43"/>
        <v>2060</v>
      </c>
      <c r="AV35" s="7">
        <f t="shared" si="40"/>
        <v>2</v>
      </c>
      <c r="AW35" s="6">
        <f t="shared" si="41"/>
        <v>3.4688861678693699</v>
      </c>
      <c r="AX35" s="6">
        <f t="shared" si="42"/>
        <v>2.0044476358155738</v>
      </c>
      <c r="AY35" s="1"/>
    </row>
    <row r="36" spans="3:55" ht="15" customHeight="1" x14ac:dyDescent="0.25">
      <c r="C36" s="20" t="s">
        <v>17</v>
      </c>
      <c r="D36" s="6">
        <f t="shared" ref="D36:N36" si="45">$AV$16*D35*D35  +$AW$16*D35 + $AX$16</f>
        <v>1.466281655121183</v>
      </c>
      <c r="E36" s="6">
        <f t="shared" si="45"/>
        <v>1.5759277224133106</v>
      </c>
      <c r="F36" s="6">
        <f t="shared" si="45"/>
        <v>1.6845511635697923</v>
      </c>
      <c r="G36" s="6">
        <f t="shared" si="45"/>
        <v>1.792151978590629</v>
      </c>
      <c r="H36" s="6">
        <f t="shared" si="45"/>
        <v>1.898730167475819</v>
      </c>
      <c r="I36" s="6">
        <f t="shared" si="45"/>
        <v>2.0042857302253645</v>
      </c>
      <c r="J36" s="6">
        <f t="shared" si="45"/>
        <v>2.1088186668392641</v>
      </c>
      <c r="K36" s="6">
        <f t="shared" si="45"/>
        <v>2.2123289773175179</v>
      </c>
      <c r="L36" s="6">
        <f t="shared" si="45"/>
        <v>2.3148166616601258</v>
      </c>
      <c r="M36" s="6">
        <f t="shared" si="45"/>
        <v>2.4162817198670887</v>
      </c>
      <c r="N36" s="6">
        <f t="shared" si="45"/>
        <v>2.5167241519384054</v>
      </c>
      <c r="AU36" s="3">
        <f t="shared" si="43"/>
        <v>2065</v>
      </c>
      <c r="AV36" s="7">
        <f t="shared" si="40"/>
        <v>2</v>
      </c>
      <c r="AW36" s="6">
        <f t="shared" si="41"/>
        <v>3.4017337454056684</v>
      </c>
      <c r="AX36" s="6">
        <f t="shared" si="42"/>
        <v>2.0042567860234723</v>
      </c>
      <c r="AY36" s="1"/>
    </row>
    <row r="37" spans="3:55" x14ac:dyDescent="0.25">
      <c r="C37" s="20" t="s">
        <v>18</v>
      </c>
      <c r="D37" s="6">
        <f t="shared" ref="D37:N37" si="46">D36-$D$5</f>
        <v>-0.53371834487881697</v>
      </c>
      <c r="E37" s="6">
        <f t="shared" si="46"/>
        <v>-0.42407227758668942</v>
      </c>
      <c r="F37" s="6">
        <f t="shared" si="46"/>
        <v>-0.31544883643020771</v>
      </c>
      <c r="G37" s="6">
        <f t="shared" si="46"/>
        <v>-0.20784802140937098</v>
      </c>
      <c r="H37" s="6">
        <f t="shared" si="46"/>
        <v>-0.10126983252418098</v>
      </c>
      <c r="I37" s="6">
        <f t="shared" si="46"/>
        <v>4.2857302253644924E-3</v>
      </c>
      <c r="J37" s="6">
        <f t="shared" si="46"/>
        <v>0.10881866683926411</v>
      </c>
      <c r="K37" s="6">
        <f t="shared" si="46"/>
        <v>0.21232897731751788</v>
      </c>
      <c r="L37" s="6">
        <f t="shared" si="46"/>
        <v>0.31481666166012579</v>
      </c>
      <c r="M37" s="6">
        <f t="shared" si="46"/>
        <v>0.41628171986708873</v>
      </c>
      <c r="N37" s="6">
        <f t="shared" si="46"/>
        <v>0.51672415193840537</v>
      </c>
      <c r="AU37" s="3">
        <f t="shared" si="43"/>
        <v>2070</v>
      </c>
      <c r="AV37" s="7">
        <f t="shared" si="40"/>
        <v>2</v>
      </c>
      <c r="AW37" s="6">
        <f t="shared" si="41"/>
        <v>3.3501957955819575</v>
      </c>
      <c r="AX37" s="6">
        <f t="shared" si="42"/>
        <v>2.0042857302253645</v>
      </c>
      <c r="AY37" s="1"/>
    </row>
    <row r="38" spans="3:55" x14ac:dyDescent="0.25">
      <c r="C38" s="21" t="s">
        <v>19</v>
      </c>
      <c r="D38" s="22"/>
      <c r="E38" s="23">
        <f>(E37-D37)/2</f>
        <v>5.4823033646063779E-2</v>
      </c>
      <c r="F38" s="23">
        <f t="shared" ref="F38:N38" si="47">(F37-E37)/2</f>
        <v>5.4311720578240852E-2</v>
      </c>
      <c r="G38" s="23">
        <f t="shared" si="47"/>
        <v>5.3800407510418369E-2</v>
      </c>
      <c r="H38" s="23">
        <f t="shared" si="47"/>
        <v>5.3289094442594998E-2</v>
      </c>
      <c r="I38" s="23">
        <f t="shared" si="47"/>
        <v>5.2777781374772736E-2</v>
      </c>
      <c r="J38" s="23">
        <f t="shared" si="47"/>
        <v>5.2266468306949809E-2</v>
      </c>
      <c r="K38" s="23">
        <f t="shared" si="47"/>
        <v>5.1755155239126882E-2</v>
      </c>
      <c r="L38" s="23">
        <f t="shared" si="47"/>
        <v>5.1243842171303955E-2</v>
      </c>
      <c r="M38" s="23">
        <f t="shared" si="47"/>
        <v>5.0732529103481472E-2</v>
      </c>
      <c r="N38" s="23">
        <f t="shared" si="47"/>
        <v>5.0221216035658323E-2</v>
      </c>
      <c r="AU38" s="3">
        <f t="shared" si="43"/>
        <v>2075</v>
      </c>
      <c r="AV38" s="7">
        <f t="shared" si="40"/>
        <v>2</v>
      </c>
      <c r="AW38" s="6">
        <f t="shared" si="41"/>
        <v>3.2837339527995684</v>
      </c>
      <c r="AX38" s="6">
        <f t="shared" si="42"/>
        <v>2.0038233107475594</v>
      </c>
      <c r="AY38" s="1"/>
    </row>
    <row r="39" spans="3:55" x14ac:dyDescent="0.25">
      <c r="AU39" s="3">
        <f t="shared" si="43"/>
        <v>2080</v>
      </c>
      <c r="AV39" s="7">
        <f t="shared" si="40"/>
        <v>2</v>
      </c>
      <c r="AW39" s="6">
        <f t="shared" si="41"/>
        <v>3.2709950573099249</v>
      </c>
      <c r="AX39" s="6">
        <f t="shared" si="42"/>
        <v>2.0034745072948197</v>
      </c>
      <c r="AY39" s="1"/>
    </row>
    <row r="40" spans="3:55" x14ac:dyDescent="0.25">
      <c r="AU40" s="3">
        <f t="shared" si="43"/>
        <v>2085</v>
      </c>
      <c r="AV40" s="7">
        <f t="shared" si="40"/>
        <v>2</v>
      </c>
      <c r="AW40" s="6">
        <f t="shared" si="41"/>
        <v>3.1997715536132176</v>
      </c>
      <c r="AX40" s="6">
        <f t="shared" si="42"/>
        <v>2.0033289168980413</v>
      </c>
      <c r="AY40" s="1"/>
    </row>
    <row r="41" spans="3:55" x14ac:dyDescent="0.25">
      <c r="C41" s="14" t="s">
        <v>20</v>
      </c>
      <c r="D41" s="15">
        <v>2.5</v>
      </c>
      <c r="E41" s="50" t="s">
        <v>21</v>
      </c>
      <c r="F41" s="53"/>
      <c r="G41" s="53"/>
      <c r="H41" s="54"/>
      <c r="I41" s="16">
        <f>BB12*D41*D41 +BC12*D41 +BD12</f>
        <v>4.7776819428549029</v>
      </c>
      <c r="J41" s="17"/>
      <c r="K41" s="17"/>
      <c r="L41" s="17"/>
      <c r="M41" s="17"/>
      <c r="N41" s="17"/>
      <c r="AU41" s="3">
        <f t="shared" si="43"/>
        <v>2090</v>
      </c>
      <c r="AV41" s="7">
        <f t="shared" si="40"/>
        <v>2</v>
      </c>
      <c r="AW41" s="6">
        <f t="shared" si="41"/>
        <v>3.1951908367236292</v>
      </c>
      <c r="AX41" s="6">
        <f t="shared" si="42"/>
        <v>2.0032818450281007</v>
      </c>
      <c r="AY41" s="1"/>
    </row>
    <row r="42" spans="3:55" x14ac:dyDescent="0.25">
      <c r="C42" s="18"/>
      <c r="D42" s="41" t="s">
        <v>22</v>
      </c>
      <c r="E42" s="55"/>
      <c r="F42" s="55"/>
      <c r="G42" s="55"/>
      <c r="H42" s="55"/>
      <c r="I42" s="55"/>
      <c r="J42" s="55"/>
      <c r="K42" s="55"/>
      <c r="L42" s="55"/>
      <c r="M42" s="55"/>
      <c r="N42" s="55"/>
      <c r="AU42" s="3">
        <f t="shared" si="43"/>
        <v>2095</v>
      </c>
      <c r="AV42" s="7">
        <f t="shared" si="40"/>
        <v>2</v>
      </c>
      <c r="AW42" s="6">
        <f t="shared" si="41"/>
        <v>3.1388039497220981</v>
      </c>
      <c r="AX42" s="6">
        <f t="shared" si="42"/>
        <v>2.0034156913947601</v>
      </c>
      <c r="AY42" s="1"/>
    </row>
    <row r="43" spans="3:55" x14ac:dyDescent="0.25">
      <c r="C43" s="18" t="s">
        <v>15</v>
      </c>
      <c r="D43" s="19">
        <v>-1</v>
      </c>
      <c r="E43" s="19">
        <f>D43+0.2</f>
        <v>-0.8</v>
      </c>
      <c r="F43" s="19">
        <f t="shared" ref="F43:N43" si="48">E43+0.2</f>
        <v>-0.60000000000000009</v>
      </c>
      <c r="G43" s="19">
        <f t="shared" si="48"/>
        <v>-0.40000000000000008</v>
      </c>
      <c r="H43" s="19">
        <f t="shared" si="48"/>
        <v>-0.20000000000000007</v>
      </c>
      <c r="I43" s="19">
        <f t="shared" si="48"/>
        <v>0</v>
      </c>
      <c r="J43" s="19">
        <f t="shared" si="48"/>
        <v>0.2</v>
      </c>
      <c r="K43" s="19">
        <f t="shared" si="48"/>
        <v>0.4</v>
      </c>
      <c r="L43" s="19">
        <f t="shared" si="48"/>
        <v>0.60000000000000009</v>
      </c>
      <c r="M43" s="19">
        <f t="shared" si="48"/>
        <v>0.8</v>
      </c>
      <c r="N43" s="19">
        <f t="shared" si="48"/>
        <v>1</v>
      </c>
      <c r="AU43" s="3">
        <f t="shared" si="43"/>
        <v>2100</v>
      </c>
      <c r="AV43" s="7">
        <f t="shared" si="40"/>
        <v>2</v>
      </c>
      <c r="AW43" s="6">
        <f t="shared" si="41"/>
        <v>3.1217011344464018</v>
      </c>
      <c r="AX43" s="6">
        <f t="shared" si="42"/>
        <v>2.0031213135710773</v>
      </c>
      <c r="AY43" s="1"/>
    </row>
    <row r="44" spans="3:55" ht="15" customHeight="1" x14ac:dyDescent="0.25">
      <c r="C44" s="20" t="s">
        <v>16</v>
      </c>
      <c r="D44" s="6">
        <f>$I$44+D43</f>
        <v>3.7776819428549029</v>
      </c>
      <c r="E44" s="6">
        <f>$I$44+E43</f>
        <v>3.9776819428549031</v>
      </c>
      <c r="F44" s="6">
        <f>$I$44+F43</f>
        <v>4.1776819428549032</v>
      </c>
      <c r="G44" s="6">
        <f>$I$44+G43</f>
        <v>4.3776819428549025</v>
      </c>
      <c r="H44" s="6">
        <f>$I$44+H43</f>
        <v>4.5776819428549027</v>
      </c>
      <c r="I44" s="6">
        <f>I41</f>
        <v>4.7776819428549029</v>
      </c>
      <c r="J44" s="6">
        <f>$I$44+J43</f>
        <v>4.9776819428549031</v>
      </c>
      <c r="K44" s="6">
        <f>$I$44+K43</f>
        <v>5.1776819428549032</v>
      </c>
      <c r="L44" s="6">
        <f>$I$44+L43</f>
        <v>5.3776819428549025</v>
      </c>
      <c r="M44" s="6">
        <f>$I$44+M43</f>
        <v>5.5776819428549027</v>
      </c>
      <c r="N44" s="6">
        <f>$I$44+N43</f>
        <v>5.7776819428549029</v>
      </c>
    </row>
    <row r="45" spans="3:55" ht="15.75" customHeight="1" x14ac:dyDescent="0.25">
      <c r="C45" s="20" t="s">
        <v>17</v>
      </c>
      <c r="D45" s="6">
        <f t="shared" ref="D45:N45" si="49">$AV$12*D44*D44  +$AW$12*D44 + $AX$12</f>
        <v>2.0743552412090329</v>
      </c>
      <c r="E45" s="6">
        <f t="shared" si="49"/>
        <v>2.1620912593485548</v>
      </c>
      <c r="F45" s="6">
        <f t="shared" si="49"/>
        <v>2.2472976856220561</v>
      </c>
      <c r="G45" s="6">
        <f t="shared" si="49"/>
        <v>2.3299745200295354</v>
      </c>
      <c r="H45" s="6">
        <f t="shared" si="49"/>
        <v>2.410121762570995</v>
      </c>
      <c r="I45" s="6">
        <f t="shared" si="49"/>
        <v>2.487739413246433</v>
      </c>
      <c r="J45" s="6">
        <f t="shared" si="49"/>
        <v>2.5628274720558499</v>
      </c>
      <c r="K45" s="6">
        <f t="shared" si="49"/>
        <v>2.6353859389992462</v>
      </c>
      <c r="L45" s="6">
        <f t="shared" si="49"/>
        <v>2.705414814076621</v>
      </c>
      <c r="M45" s="6">
        <f t="shared" si="49"/>
        <v>2.7729140972879756</v>
      </c>
      <c r="N45" s="6">
        <f t="shared" si="49"/>
        <v>2.8378837886333081</v>
      </c>
      <c r="AU45" s="5"/>
      <c r="AV45" s="61" t="s">
        <v>12</v>
      </c>
      <c r="AW45" s="62"/>
      <c r="AX45" s="62"/>
      <c r="AY45" s="62"/>
      <c r="AZ45" s="62"/>
      <c r="BA45" s="62"/>
      <c r="BB45" s="62"/>
      <c r="BC45" s="63"/>
    </row>
    <row r="46" spans="3:55" x14ac:dyDescent="0.25">
      <c r="C46" s="20" t="s">
        <v>18</v>
      </c>
      <c r="D46" s="6">
        <f t="shared" ref="D46:N46" si="50">D45-$D$41</f>
        <v>-0.42564475879096708</v>
      </c>
      <c r="E46" s="6">
        <f t="shared" si="50"/>
        <v>-0.33790874065144516</v>
      </c>
      <c r="F46" s="6">
        <f t="shared" si="50"/>
        <v>-0.25270231437794388</v>
      </c>
      <c r="G46" s="6">
        <f t="shared" si="50"/>
        <v>-0.17002547997046458</v>
      </c>
      <c r="H46" s="6">
        <f t="shared" si="50"/>
        <v>-8.9878237429005026E-2</v>
      </c>
      <c r="I46" s="6">
        <f t="shared" si="50"/>
        <v>-1.2260586753567004E-2</v>
      </c>
      <c r="J46" s="6">
        <f t="shared" si="50"/>
        <v>6.2827472055849931E-2</v>
      </c>
      <c r="K46" s="6">
        <f t="shared" si="50"/>
        <v>0.13538593899924622</v>
      </c>
      <c r="L46" s="6">
        <f t="shared" si="50"/>
        <v>0.20541481407662099</v>
      </c>
      <c r="M46" s="6">
        <f t="shared" si="50"/>
        <v>0.27291409728797555</v>
      </c>
      <c r="N46" s="6">
        <f t="shared" si="50"/>
        <v>0.33788378863330815</v>
      </c>
      <c r="AU46" s="5"/>
      <c r="AV46" s="8">
        <v>2030</v>
      </c>
      <c r="AW46" s="8">
        <f>AV46+10</f>
        <v>2040</v>
      </c>
      <c r="AX46" s="8">
        <f t="shared" ref="AX46" si="51">AW46+10</f>
        <v>2050</v>
      </c>
      <c r="AY46" s="8">
        <f>AX46+10</f>
        <v>2060</v>
      </c>
      <c r="AZ46" s="8">
        <f>AY46+10</f>
        <v>2070</v>
      </c>
      <c r="BA46" s="8">
        <f>AZ46+10</f>
        <v>2080</v>
      </c>
      <c r="BB46" s="8">
        <f>BA46+10</f>
        <v>2090</v>
      </c>
      <c r="BC46" s="8">
        <f>BB46+10</f>
        <v>2100</v>
      </c>
    </row>
    <row r="47" spans="3:55" x14ac:dyDescent="0.25">
      <c r="C47" s="21" t="s">
        <v>19</v>
      </c>
      <c r="D47" s="22"/>
      <c r="E47" s="23">
        <f>(E46-D46)/2</f>
        <v>4.386800906976096E-2</v>
      </c>
      <c r="F47" s="23">
        <f t="shared" ref="F47:N47" si="52">(F46-E46)/2</f>
        <v>4.2603213136750639E-2</v>
      </c>
      <c r="G47" s="23">
        <f t="shared" si="52"/>
        <v>4.1338417203739652E-2</v>
      </c>
      <c r="H47" s="23">
        <f t="shared" si="52"/>
        <v>4.0073621270729776E-2</v>
      </c>
      <c r="I47" s="23">
        <f t="shared" si="52"/>
        <v>3.8808825337719011E-2</v>
      </c>
      <c r="J47" s="23">
        <f t="shared" si="52"/>
        <v>3.7544029404708468E-2</v>
      </c>
      <c r="K47" s="23">
        <f t="shared" si="52"/>
        <v>3.6279233471698147E-2</v>
      </c>
      <c r="L47" s="23">
        <f t="shared" si="52"/>
        <v>3.5014437538687382E-2</v>
      </c>
      <c r="M47" s="23">
        <f t="shared" si="52"/>
        <v>3.3749641605677283E-2</v>
      </c>
      <c r="N47" s="23">
        <f t="shared" si="52"/>
        <v>3.2484845672666296E-2</v>
      </c>
      <c r="AU47" s="13">
        <v>3</v>
      </c>
      <c r="AV47" s="6">
        <f>$AV$8*$AU47*$AU47+$AW$8*$AU47+$AX$8</f>
        <v>1.5683111509535195</v>
      </c>
      <c r="AW47" s="6">
        <f>$AV$10*$AU47*$AU47+$AW$10*$AU47+$AX$10</f>
        <v>1.6420359114469818</v>
      </c>
      <c r="AX47" s="6">
        <f>$AV$12*$AU47*$AU47+$AW$12*$AU47+$AX$12</f>
        <v>1.7091602380446913</v>
      </c>
      <c r="AY47" s="6">
        <f>$AV$14*$AU47*$AU47+$AW$14*$AU47+$AX$14</f>
        <v>1.7688861483236005</v>
      </c>
      <c r="AZ47" s="6">
        <f>$AV$16*$AU47*$AU47+$AW$16*$AU47+$AX$16</f>
        <v>1.8187878085474187</v>
      </c>
      <c r="BA47" s="6">
        <f>$AV$18*$AU47*$AU47+$AW$18*$AU47+$AX$18</f>
        <v>1.8529421121636147</v>
      </c>
      <c r="BB47" s="6">
        <f>$AV$20*$AU47*$AU47+$AW$20*$AU47+$AX$20</f>
        <v>1.8907823860652366</v>
      </c>
      <c r="BC47" s="6">
        <f>$AV$22*$AU47*$AU47+$AW$22*$AU47+$AX$22</f>
        <v>1.9311226590086934</v>
      </c>
    </row>
    <row r="48" spans="3:55" x14ac:dyDescent="0.25">
      <c r="AU48" s="13">
        <f>AU47+1</f>
        <v>4</v>
      </c>
      <c r="AV48" s="6">
        <f>$AV$8*$AU48*$AU48+$AW$8*$AU48+$AX$8</f>
        <v>1.9591920896243948</v>
      </c>
      <c r="AW48" s="6">
        <f>$AV$10*$AU48*$AU48+$AW$10*$AU48+$AX$10</f>
        <v>2.0702952655482818</v>
      </c>
      <c r="AX48" s="6">
        <f>$AV$12*$AU48*$AU48+$AW$12*$AU48+$AX$12</f>
        <v>2.1717248580070203</v>
      </c>
      <c r="AY48" s="6">
        <f>$AV$14*$AU48*$AU48+$AW$14*$AU48+$AX$14</f>
        <v>2.2625938676564359</v>
      </c>
      <c r="AZ48" s="6">
        <f>$AV$16*$AU48*$AU48+$AW$16*$AU48+$AX$16</f>
        <v>2.3401792145893432</v>
      </c>
      <c r="BA48" s="6">
        <f>$AV$18*$AU48*$AU48+$AW$18*$AU48+$AX$18</f>
        <v>2.40059901174302</v>
      </c>
      <c r="BB48" s="6">
        <f>$AV$20*$AU48*$AU48+$AW$20*$AU48+$AX$20</f>
        <v>2.4601210821743771</v>
      </c>
      <c r="BC48" s="6">
        <f>$AV$22*$AU48*$AU48+$AW$22*$AU48+$AX$22</f>
        <v>2.5169142547027845</v>
      </c>
    </row>
    <row r="49" spans="47:55" x14ac:dyDescent="0.25">
      <c r="AU49" s="13">
        <f t="shared" ref="AU49:AU51" si="53">AU48+1</f>
        <v>5</v>
      </c>
      <c r="AV49" s="6">
        <f>$AV$8*$AU49*$AU49+$AW$8*$AU49+$AX$8</f>
        <v>2.2446791182809989</v>
      </c>
      <c r="AW49" s="6">
        <f>$AV$10*$AU49*$AU49+$AW$10*$AU49+$AX$10</f>
        <v>2.4199969613910639</v>
      </c>
      <c r="AX49" s="6">
        <f>$AV$12*$AU49*$AU49+$AW$12*$AU49+$AX$12</f>
        <v>2.5710496813188244</v>
      </c>
      <c r="AY49" s="6">
        <f>$AV$14*$AU49*$AU49+$AW$14*$AU49+$AX$14</f>
        <v>2.7236249182949583</v>
      </c>
      <c r="AZ49" s="6">
        <f>$AV$16*$AU49*$AU49+$AW$16*$AU49+$AX$16</f>
        <v>2.8360049672401275</v>
      </c>
      <c r="BA49" s="6">
        <f>$AV$18*$AU49*$AU49+$AW$18*$AU49+$AX$18</f>
        <v>2.9267928897719027</v>
      </c>
      <c r="BB49" s="6">
        <f>$AV$20*$AU49*$AU49+$AW$20*$AU49+$AX$20</f>
        <v>3.0120207241145547</v>
      </c>
      <c r="BC49" s="6">
        <f>$AV$22*$AU49*$AU49+$AW$22*$AU49+$AX$22</f>
        <v>3.0894744344211023</v>
      </c>
    </row>
    <row r="50" spans="47:55" x14ac:dyDescent="0.25">
      <c r="AU50" s="13">
        <f t="shared" si="53"/>
        <v>6</v>
      </c>
      <c r="AV50" s="6">
        <f>$AV$8*$AU50*$AU50+$AW$8*$AU50+$AX$8</f>
        <v>2.4247722369233307</v>
      </c>
      <c r="AW50" s="6">
        <f>$AV$10*$AU50*$AU50+$AW$10*$AU50+$AX$10</f>
        <v>2.6911409989753272</v>
      </c>
      <c r="AX50" s="6">
        <f>$AV$12*$AU50*$AU50+$AW$12*$AU50+$AX$12</f>
        <v>2.9071347079801049</v>
      </c>
      <c r="AY50" s="6">
        <f>$AV$14*$AU50*$AU50+$AW$14*$AU50+$AX$14</f>
        <v>3.1519793002391672</v>
      </c>
      <c r="AZ50" s="6">
        <f>$AV$16*$AU50*$AU50+$AW$16*$AU50+$AX$16</f>
        <v>3.3062650664997717</v>
      </c>
      <c r="BA50" s="6">
        <f>$AV$18*$AU50*$AU50+$AW$18*$AU50+$AX$18</f>
        <v>3.4315237462502624</v>
      </c>
      <c r="BB50" s="6">
        <f>$AV$20*$AU50*$AU50+$AW$20*$AU50+$AX$20</f>
        <v>3.5464813118857696</v>
      </c>
      <c r="BC50" s="6">
        <f>$AV$22*$AU50*$AU50+$AW$22*$AU50+$AX$22</f>
        <v>3.6488031981636468</v>
      </c>
    </row>
    <row r="51" spans="47:55" x14ac:dyDescent="0.25">
      <c r="AU51" s="13">
        <f t="shared" si="53"/>
        <v>7</v>
      </c>
      <c r="AV51" s="6">
        <f>$AV$8*$AU51*$AU51+$AW$8*$AU51+$AX$8</f>
        <v>2.4994714455513916</v>
      </c>
      <c r="AW51" s="6">
        <f>$AV$10*$AU51*$AU51+$AW$10*$AU51+$AX$10</f>
        <v>2.8837273783010735</v>
      </c>
      <c r="AX51" s="6">
        <f>$AV$12*$AU51*$AU51+$AW$12*$AU51+$AX$12</f>
        <v>3.17997993799086</v>
      </c>
      <c r="AY51" s="6">
        <f>$AV$14*$AU51*$AU51+$AW$14*$AU51+$AX$14</f>
        <v>3.5476570134890624</v>
      </c>
      <c r="AZ51" s="6">
        <f>$AV$16*$AU51*$AU51+$AW$16*$AU51+$AX$16</f>
        <v>3.7509595123682762</v>
      </c>
      <c r="BA51" s="6">
        <f>$AV$18*$AU51*$AU51+$AW$18*$AU51+$AX$18</f>
        <v>3.9147915811780996</v>
      </c>
      <c r="BB51" s="6">
        <f>$AV$20*$AU51*$AU51+$AW$20*$AU51+$AX$20</f>
        <v>4.0635028454880207</v>
      </c>
      <c r="BC51" s="6">
        <f>$AV$22*$AU51*$AU51+$AW$22*$AU51+$AX$22</f>
        <v>4.1949005459304187</v>
      </c>
    </row>
    <row r="52" spans="47:55" ht="15" customHeight="1" x14ac:dyDescent="0.25"/>
    <row r="53" spans="47:55" ht="15" customHeight="1" x14ac:dyDescent="0.25"/>
  </sheetData>
  <mergeCells count="57">
    <mergeCell ref="AW3:BD3"/>
    <mergeCell ref="AV45:BC45"/>
    <mergeCell ref="AL5:AM5"/>
    <mergeCell ref="AN5:AR5"/>
    <mergeCell ref="AL11:AM11"/>
    <mergeCell ref="AN11:AR11"/>
    <mergeCell ref="AL14:AM14"/>
    <mergeCell ref="AN14:AR14"/>
    <mergeCell ref="AL20:AM20"/>
    <mergeCell ref="AN20:AR20"/>
    <mergeCell ref="AU24:AX25"/>
    <mergeCell ref="AU5:AU6"/>
    <mergeCell ref="AV5:AX5"/>
    <mergeCell ref="BA5:BA6"/>
    <mergeCell ref="BB5:BD5"/>
    <mergeCell ref="D42:N42"/>
    <mergeCell ref="AU26:AU27"/>
    <mergeCell ref="AV26:AV27"/>
    <mergeCell ref="AW26:AW27"/>
    <mergeCell ref="AX26:AX27"/>
    <mergeCell ref="AD29:AE29"/>
    <mergeCell ref="AF29:AJ29"/>
    <mergeCell ref="AL29:AM29"/>
    <mergeCell ref="AN29:AR29"/>
    <mergeCell ref="P30:R30"/>
    <mergeCell ref="S30:AB30"/>
    <mergeCell ref="E32:H32"/>
    <mergeCell ref="D33:N33"/>
    <mergeCell ref="E41:H41"/>
    <mergeCell ref="D24:N24"/>
    <mergeCell ref="AL23:AM23"/>
    <mergeCell ref="AN23:AR23"/>
    <mergeCell ref="AF14:AJ14"/>
    <mergeCell ref="D15:N15"/>
    <mergeCell ref="AD20:AE20"/>
    <mergeCell ref="AF20:AJ20"/>
    <mergeCell ref="P21:R21"/>
    <mergeCell ref="S21:AB21"/>
    <mergeCell ref="AD14:AE14"/>
    <mergeCell ref="E23:H23"/>
    <mergeCell ref="P23:R23"/>
    <mergeCell ref="S23:AB23"/>
    <mergeCell ref="AD23:AE23"/>
    <mergeCell ref="AF23:AJ23"/>
    <mergeCell ref="P12:R12"/>
    <mergeCell ref="S12:AB12"/>
    <mergeCell ref="E14:H14"/>
    <mergeCell ref="P14:R14"/>
    <mergeCell ref="S14:AB14"/>
    <mergeCell ref="S5:AB5"/>
    <mergeCell ref="AD5:AE5"/>
    <mergeCell ref="AF5:AJ5"/>
    <mergeCell ref="D6:N6"/>
    <mergeCell ref="AD11:AE11"/>
    <mergeCell ref="AF11:AJ11"/>
    <mergeCell ref="E5:H5"/>
    <mergeCell ref="P5:R5"/>
  </mergeCells>
  <hyperlinks>
    <hyperlink ref="C3" r:id="rId1" xr:uid="{5250CD3F-07D1-4C71-8FC0-7B9DF205CA34}"/>
    <hyperlink ref="AW3" r:id="rId2" display="https://chesdata.com/downloads/AR6FormulasFromData.xlsx" xr:uid="{D00CF796-E61D-46D4-92F3-E762FA50E16C}"/>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AR6RF_Temp50</vt:lpstr>
      <vt:lpstr>AR6RF_Temp67</vt:lpstr>
      <vt:lpstr>AR6RF_Temp83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Parker</dc:creator>
  <cp:lastModifiedBy>Bruce Parker</cp:lastModifiedBy>
  <dcterms:created xsi:type="dcterms:W3CDTF">2025-10-19T14:35:33Z</dcterms:created>
  <dcterms:modified xsi:type="dcterms:W3CDTF">2025-11-03T22:51:56Z</dcterms:modified>
</cp:coreProperties>
</file>